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240" yWindow="90" windowWidth="14940" windowHeight="8100" tabRatio="781"/>
  </bookViews>
  <sheets>
    <sheet name="H30" sheetId="14" r:id="rId1"/>
    <sheet name="H29" sheetId="13" r:id="rId2"/>
    <sheet name="H28" sheetId="12" r:id="rId3"/>
    <sheet name="H27" sheetId="11" r:id="rId4"/>
    <sheet name="H26" sheetId="10" r:id="rId5"/>
    <sheet name="H25" sheetId="15" r:id="rId6"/>
    <sheet name="H24" sheetId="9" r:id="rId7"/>
    <sheet name="H23" sheetId="8" r:id="rId8"/>
    <sheet name="H22" sheetId="7" r:id="rId9"/>
    <sheet name="H21" sheetId="6" r:id="rId10"/>
    <sheet name="H20" sheetId="1" r:id="rId11"/>
    <sheet name="H19" sheetId="2" r:id="rId12"/>
    <sheet name="H18" sheetId="3" r:id="rId13"/>
    <sheet name="H17" sheetId="4" r:id="rId14"/>
    <sheet name="H16.11～" sheetId="5" r:id="rId15"/>
  </sheets>
  <definedNames>
    <definedName name="_xlnm.Print_Area" localSheetId="10">'H20'!$A$1:$I$49</definedName>
    <definedName name="_xlnm.Print_Area" localSheetId="11">'H19'!$A$1:$I$49</definedName>
    <definedName name="_xlnm.Print_Area" localSheetId="12">'H18'!$A$1:$I$49</definedName>
    <definedName name="_xlnm.Print_Area" localSheetId="13">'H17'!$A$1:$I$49</definedName>
    <definedName name="_xlnm.Print_Area" localSheetId="14">'H16.11～'!$A$1:$I$48</definedName>
    <definedName name="_xlnm.Print_Area" localSheetId="9">'H21'!$A$1:$I$49</definedName>
    <definedName name="_xlnm.Print_Area" localSheetId="8">'H22'!$A$1:$I$49</definedName>
    <definedName name="_xlnm.Print_Area" localSheetId="7">'H23'!$A$1:$I$49</definedName>
    <definedName name="_xlnm.Print_Area" localSheetId="6">'H24'!$A$1:$I$49</definedName>
    <definedName name="_xlnm.Print_Area" localSheetId="4">'H26'!$A$1:$I$48</definedName>
    <definedName name="_xlnm.Print_Area" localSheetId="3">'H27'!$A$1:$I$48</definedName>
    <definedName name="_xlnm.Print_Area" localSheetId="2">'H28'!$A$1:$I$48</definedName>
    <definedName name="_xlnm.Print_Area" localSheetId="1">'H29'!$A$1:$I$48</definedName>
    <definedName name="_xlnm.Print_Area" localSheetId="0">'H30'!$A$1:$I$48</definedName>
    <definedName name="_xlnm.Print_Area" localSheetId="5">'H25'!$A$1:$I$48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<sst xmlns="http://schemas.openxmlformats.org/spreadsheetml/2006/main" xmlns:r="http://schemas.openxmlformats.org/officeDocument/2006/relationships" count="91" uniqueCount="91">
  <si>
    <t>１．人口と世帯数の月別推移</t>
    <rPh sb="2" eb="4">
      <t>ジンコウ</t>
    </rPh>
    <rPh sb="5" eb="8">
      <t>セタイスウ</t>
    </rPh>
    <rPh sb="9" eb="11">
      <t>ツキベツ</t>
    </rPh>
    <rPh sb="11" eb="13">
      <t>スイイ</t>
    </rPh>
    <phoneticPr fontId="30"/>
  </si>
  <si>
    <t>１．人口と世帯数の月別推移</t>
    <rPh sb="2" eb="4">
      <t>ジンコウ</t>
    </rPh>
    <rPh sb="5" eb="8">
      <t>セタイスウ</t>
    </rPh>
    <rPh sb="9" eb="11">
      <t>ツキベツ</t>
    </rPh>
    <rPh sb="11" eb="13">
      <t>スイイ</t>
    </rPh>
    <phoneticPr fontId="19"/>
  </si>
  <si>
    <t>H22.1月</t>
    <phoneticPr fontId="19"/>
  </si>
  <si>
    <t>(%)</t>
  </si>
  <si>
    <t>H20.4</t>
  </si>
  <si>
    <t>人　　口（人）</t>
    <rPh sb="0" eb="1">
      <t>ヒト</t>
    </rPh>
    <rPh sb="3" eb="4">
      <t>クチ</t>
    </rPh>
    <rPh sb="5" eb="6">
      <t>ニン</t>
    </rPh>
    <phoneticPr fontId="30"/>
  </si>
  <si>
    <t>人　　口（人）</t>
    <rPh sb="0" eb="1">
      <t>ヒト</t>
    </rPh>
    <rPh sb="3" eb="4">
      <t>クチ</t>
    </rPh>
    <rPh sb="5" eb="6">
      <t>ニン</t>
    </rPh>
    <phoneticPr fontId="19"/>
  </si>
  <si>
    <t>H17.1月</t>
  </si>
  <si>
    <t>H29.4</t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</si>
  <si>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30"/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</si>
  <si>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19"/>
  </si>
  <si>
    <t>H19.4</t>
  </si>
  <si>
    <t>H29.1</t>
  </si>
  <si>
    <t>割合</t>
    <rPh sb="0" eb="2">
      <t>ワリアイ</t>
    </rPh>
    <phoneticPr fontId="30"/>
  </si>
  <si>
    <t>割合</t>
    <rPh sb="0" eb="2">
      <t>ワリアイ</t>
    </rPh>
    <phoneticPr fontId="19"/>
  </si>
  <si>
    <t>年　月</t>
    <rPh sb="0" eb="1">
      <t>ネン</t>
    </rPh>
    <rPh sb="2" eb="3">
      <t>ツキ</t>
    </rPh>
    <phoneticPr fontId="30"/>
  </si>
  <si>
    <t>年　月</t>
    <rPh sb="0" eb="1">
      <t>ネン</t>
    </rPh>
    <rPh sb="2" eb="3">
      <t>ツキ</t>
    </rPh>
    <phoneticPr fontId="19"/>
  </si>
  <si>
    <t>※住民基本台帳法改正に伴い、7月末からの世帯数及び人口は、外国人住民を含んだ数値となっています。</t>
    <phoneticPr fontId="19"/>
  </si>
  <si>
    <t>世　帯　数（世帯）</t>
    <rPh sb="0" eb="1">
      <t>ヨ</t>
    </rPh>
    <rPh sb="2" eb="3">
      <t>オビ</t>
    </rPh>
    <rPh sb="4" eb="5">
      <t>カズ</t>
    </rPh>
    <rPh sb="6" eb="8">
      <t>セタイ</t>
    </rPh>
    <phoneticPr fontId="30"/>
  </si>
  <si>
    <t>世　帯　数（世帯）</t>
    <rPh sb="0" eb="1">
      <t>ヨ</t>
    </rPh>
    <rPh sb="2" eb="3">
      <t>オビ</t>
    </rPh>
    <rPh sb="4" eb="5">
      <t>カズ</t>
    </rPh>
    <rPh sb="6" eb="8">
      <t>セタイ</t>
    </rPh>
    <phoneticPr fontId="19"/>
  </si>
  <si>
    <t>総数</t>
    <rPh sb="0" eb="2">
      <t>ソウスウ</t>
    </rPh>
    <phoneticPr fontId="30"/>
  </si>
  <si>
    <t>総数</t>
    <rPh sb="0" eb="2">
      <t>ソウスウ</t>
    </rPh>
    <phoneticPr fontId="19"/>
  </si>
  <si>
    <t>男</t>
    <rPh sb="0" eb="1">
      <t>オトコ</t>
    </rPh>
    <phoneticPr fontId="30"/>
  </si>
  <si>
    <t>男</t>
    <rPh sb="0" eb="1">
      <t>オトコ</t>
    </rPh>
    <phoneticPr fontId="19"/>
  </si>
  <si>
    <t>9月</t>
  </si>
  <si>
    <t>女</t>
    <rPh sb="0" eb="1">
      <t>オンナ</t>
    </rPh>
    <phoneticPr fontId="30"/>
  </si>
  <si>
    <t>女</t>
    <rPh sb="0" eb="1">
      <t>オンナ</t>
    </rPh>
    <phoneticPr fontId="19"/>
  </si>
  <si>
    <t>H21.1月</t>
  </si>
  <si>
    <t>対前月
増減数</t>
    <rPh sb="0" eb="1">
      <t>タイ</t>
    </rPh>
    <rPh sb="1" eb="3">
      <t>ゼンゲツ</t>
    </rPh>
    <rPh sb="4" eb="6">
      <t>ゾウゲン</t>
    </rPh>
    <rPh sb="6" eb="7">
      <t>スウ</t>
    </rPh>
    <phoneticPr fontId="30"/>
  </si>
  <si>
    <t>対前月
増減数</t>
    <rPh sb="0" eb="1">
      <t>タイ</t>
    </rPh>
    <rPh sb="1" eb="3">
      <t>ゼンゲツ</t>
    </rPh>
    <rPh sb="4" eb="6">
      <t>ゾウゲン</t>
    </rPh>
    <rPh sb="6" eb="7">
      <t>スウ</t>
    </rPh>
    <phoneticPr fontId="19"/>
  </si>
  <si>
    <t>3月</t>
  </si>
  <si>
    <t>8月</t>
  </si>
  <si>
    <t>H20.4月</t>
    <rPh sb="5" eb="6">
      <t>ツキ</t>
    </rPh>
    <phoneticPr fontId="30"/>
  </si>
  <si>
    <t>H19.1</t>
  </si>
  <si>
    <t>5月</t>
    <rPh sb="1" eb="2">
      <t>ツキ</t>
    </rPh>
    <phoneticPr fontId="30"/>
  </si>
  <si>
    <t>5月</t>
    <rPh sb="1" eb="2">
      <t>ツキ</t>
    </rPh>
    <phoneticPr fontId="19"/>
  </si>
  <si>
    <t>11月</t>
  </si>
  <si>
    <t>6月</t>
    <rPh sb="1" eb="2">
      <t>ツキ</t>
    </rPh>
    <phoneticPr fontId="30"/>
  </si>
  <si>
    <t>6月</t>
    <rPh sb="1" eb="2">
      <t>ツキ</t>
    </rPh>
    <phoneticPr fontId="19"/>
  </si>
  <si>
    <t>7月</t>
    <rPh sb="1" eb="2">
      <t>ツキ</t>
    </rPh>
    <phoneticPr fontId="30"/>
  </si>
  <si>
    <t>7月</t>
    <rPh sb="1" eb="2">
      <t>ツキ</t>
    </rPh>
    <phoneticPr fontId="19"/>
  </si>
  <si>
    <t>10月</t>
  </si>
  <si>
    <t>H20.1</t>
  </si>
  <si>
    <t>H19.1月</t>
  </si>
  <si>
    <t>12月</t>
  </si>
  <si>
    <t>H21.1</t>
  </si>
  <si>
    <t>2月</t>
  </si>
  <si>
    <t>資料：市民課</t>
    <rPh sb="0" eb="2">
      <t>シリョウ</t>
    </rPh>
    <rPh sb="3" eb="5">
      <t>シミン</t>
    </rPh>
    <rPh sb="5" eb="6">
      <t>カ</t>
    </rPh>
    <phoneticPr fontId="30"/>
  </si>
  <si>
    <t>資料：市民課</t>
    <rPh sb="0" eb="2">
      <t>シリョウ</t>
    </rPh>
    <rPh sb="3" eb="5">
      <t>シミン</t>
    </rPh>
    <rPh sb="5" eb="6">
      <t>カ</t>
    </rPh>
    <phoneticPr fontId="19"/>
  </si>
  <si>
    <t>H19.4月</t>
    <rPh sb="5" eb="6">
      <t>ツキ</t>
    </rPh>
    <phoneticPr fontId="30"/>
  </si>
  <si>
    <t>H20.1月</t>
  </si>
  <si>
    <t>H18.4月</t>
    <rPh sb="5" eb="6">
      <t>ツキ</t>
    </rPh>
    <phoneticPr fontId="30"/>
  </si>
  <si>
    <t>H22.4</t>
    <phoneticPr fontId="19"/>
  </si>
  <si>
    <t>H18.4</t>
  </si>
  <si>
    <t>H17.4月</t>
    <rPh sb="5" eb="6">
      <t>ツキ</t>
    </rPh>
    <phoneticPr fontId="30"/>
  </si>
  <si>
    <t>H23.4月</t>
    <rPh sb="5" eb="6">
      <t>ツキ</t>
    </rPh>
    <phoneticPr fontId="19"/>
  </si>
  <si>
    <t>H18.1月</t>
  </si>
  <si>
    <t>H23.4</t>
    <phoneticPr fontId="19"/>
  </si>
  <si>
    <t>H16.4月</t>
    <rPh sb="5" eb="6">
      <t>ツキ</t>
    </rPh>
    <phoneticPr fontId="30"/>
  </si>
  <si>
    <t>H21.4月</t>
    <rPh sb="5" eb="6">
      <t>ツキ</t>
    </rPh>
    <phoneticPr fontId="19"/>
  </si>
  <si>
    <t>H21.4</t>
    <phoneticPr fontId="19"/>
  </si>
  <si>
    <t>(%)</t>
    <phoneticPr fontId="19"/>
  </si>
  <si>
    <t>H22.4月</t>
    <rPh sb="5" eb="6">
      <t>ツキ</t>
    </rPh>
    <phoneticPr fontId="19"/>
  </si>
  <si>
    <t>H22.1</t>
    <phoneticPr fontId="19"/>
  </si>
  <si>
    <t>H23.1月</t>
    <phoneticPr fontId="19"/>
  </si>
  <si>
    <t>H24.1月</t>
    <phoneticPr fontId="19"/>
  </si>
  <si>
    <t>H23.1</t>
    <phoneticPr fontId="19"/>
  </si>
  <si>
    <t>H24.1</t>
    <phoneticPr fontId="19"/>
  </si>
  <si>
    <t>H24.4月</t>
    <rPh sb="5" eb="6">
      <t>ツキ</t>
    </rPh>
    <phoneticPr fontId="19"/>
  </si>
  <si>
    <t>H25.1月</t>
    <phoneticPr fontId="19"/>
  </si>
  <si>
    <t>H24.4</t>
    <phoneticPr fontId="19"/>
  </si>
  <si>
    <t>H25.1</t>
    <phoneticPr fontId="19"/>
  </si>
  <si>
    <t>H25.4月</t>
    <rPh sb="5" eb="6">
      <t>ツキ</t>
    </rPh>
    <phoneticPr fontId="19"/>
  </si>
  <si>
    <t>H26.1月</t>
    <phoneticPr fontId="19"/>
  </si>
  <si>
    <t>※住民基本台帳法改正に伴い、外国人住民を含んだ数値となっています。</t>
    <phoneticPr fontId="19"/>
  </si>
  <si>
    <t>H25.4</t>
    <phoneticPr fontId="19"/>
  </si>
  <si>
    <t>H26.1</t>
    <phoneticPr fontId="19"/>
  </si>
  <si>
    <t>H27.4月</t>
    <rPh sb="5" eb="6">
      <t>ツキ</t>
    </rPh>
    <phoneticPr fontId="19"/>
  </si>
  <si>
    <t>H28.1月</t>
    <phoneticPr fontId="19"/>
  </si>
  <si>
    <t>H27.4</t>
    <phoneticPr fontId="19"/>
  </si>
  <si>
    <t>H28.1</t>
    <phoneticPr fontId="19"/>
  </si>
  <si>
    <t>H28.4月</t>
    <rPh sb="5" eb="6">
      <t>ツキ</t>
    </rPh>
    <phoneticPr fontId="19"/>
  </si>
  <si>
    <t>H29.1月</t>
  </si>
  <si>
    <t>H28.4</t>
  </si>
  <si>
    <t>H29.4月</t>
    <rPh sb="5" eb="6">
      <t>ツキ</t>
    </rPh>
    <phoneticPr fontId="19"/>
  </si>
  <si>
    <t>H30.1月</t>
  </si>
  <si>
    <t>H30.1</t>
  </si>
  <si>
    <t>H30.4月</t>
    <rPh sb="5" eb="6">
      <t>ツキ</t>
    </rPh>
    <phoneticPr fontId="19"/>
  </si>
  <si>
    <t>H31.1月</t>
  </si>
  <si>
    <t>H30.4</t>
  </si>
  <si>
    <t>H31.1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</si>
</sst>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);[Red]\(#,##0\)"/>
    <numFmt numFmtId="177" formatCode="#,##0.0_);[Red]\(#,##0.0\)"/>
    <numFmt numFmtId="178" formatCode="#,##0;&quot;▲ &quot;#,##0"/>
  </numFmts>
  <fonts count="31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4"/>
      <color auto="1"/>
      <name val="HG創英角ｺﾞｼｯｸUB"/>
      <family val="3"/>
    </font>
    <font>
      <sz val="10"/>
      <color auto="1"/>
      <name val="ＭＳ Ｐゴシック"/>
      <family val="3"/>
    </font>
    <font>
      <sz val="9"/>
      <color auto="1"/>
      <name val="ＭＳ Ｐゴシック"/>
      <family val="3"/>
    </font>
    <font>
      <b/>
      <sz val="10"/>
      <color auto="1"/>
      <name val="ＭＳ Ｐゴシック"/>
      <family val="3"/>
    </font>
    <font>
      <b/>
      <sz val="10"/>
      <color indexed="12"/>
      <name val="ＭＳ Ｐゴシック"/>
      <family val="3"/>
    </font>
    <font>
      <b/>
      <sz val="10"/>
      <color indexed="10"/>
      <name val="ＭＳ Ｐゴシック"/>
      <family val="3"/>
    </font>
    <font>
      <sz val="8"/>
      <color auto="1"/>
      <name val="ＭＳ Ｐゴシック"/>
      <family val="3"/>
    </font>
    <font>
      <sz val="10"/>
      <color indexed="9"/>
      <name val="ＭＳ Ｐゴシック"/>
      <family val="3"/>
    </font>
    <font>
      <b/>
      <sz val="10"/>
      <color indexed="9"/>
      <name val="ＭＳ Ｐゴシック"/>
      <family val="3"/>
    </font>
    <font>
      <sz val="6"/>
      <color auto="1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72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22" fillId="24" borderId="12" xfId="0" applyFont="1" applyFill="1" applyBorder="1" applyAlignment="1">
      <alignment horizontal="center" vertical="center"/>
    </xf>
    <xf numFmtId="0" fontId="22" fillId="24" borderId="13" xfId="0" applyFont="1" applyFill="1" applyBorder="1" applyAlignment="1">
      <alignment horizontal="right" vertical="center"/>
    </xf>
    <xf numFmtId="0" fontId="22" fillId="24" borderId="11" xfId="0" applyFont="1" applyFill="1" applyBorder="1" applyAlignment="1">
      <alignment horizontal="right" vertical="center"/>
    </xf>
    <xf numFmtId="0" fontId="22" fillId="24" borderId="12" xfId="0" applyFont="1" applyFill="1" applyBorder="1" applyAlignment="1">
      <alignment horizontal="right" vertical="center"/>
    </xf>
    <xf numFmtId="0" fontId="23" fillId="0" borderId="14" xfId="0" applyFont="1" applyBorder="1" applyAlignment="1">
      <alignment horizontal="left" vertical="center" shrinkToFit="1"/>
    </xf>
    <xf numFmtId="0" fontId="0" fillId="0" borderId="0" xfId="0" applyAlignment="1">
      <alignment horizontal="right" vertical="center"/>
    </xf>
    <xf numFmtId="0" fontId="24" fillId="24" borderId="15" xfId="0" applyFont="1" applyFill="1" applyBorder="1" applyAlignment="1">
      <alignment horizontal="center" vertical="center"/>
    </xf>
    <xf numFmtId="0" fontId="24" fillId="24" borderId="16" xfId="0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horizontal="center" vertical="center"/>
    </xf>
    <xf numFmtId="176" fontId="24" fillId="0" borderId="18" xfId="0" applyNumberFormat="1" applyFont="1" applyBorder="1">
      <alignment vertical="center"/>
    </xf>
    <xf numFmtId="176" fontId="24" fillId="0" borderId="16" xfId="0" applyNumberFormat="1" applyFont="1" applyBorder="1">
      <alignment vertical="center"/>
    </xf>
    <xf numFmtId="176" fontId="24" fillId="0" borderId="17" xfId="0" applyNumberFormat="1" applyFont="1" applyBorder="1">
      <alignment vertical="center"/>
    </xf>
    <xf numFmtId="0" fontId="23" fillId="0" borderId="14" xfId="0" applyFont="1" applyBorder="1" applyAlignment="1">
      <alignment vertical="center" shrinkToFit="1"/>
    </xf>
    <xf numFmtId="176" fontId="0" fillId="0" borderId="0" xfId="0" applyNumberFormat="1">
      <alignment vertical="center"/>
    </xf>
    <xf numFmtId="0" fontId="24" fillId="24" borderId="19" xfId="0" applyFont="1" applyFill="1" applyBorder="1" applyAlignment="1">
      <alignment horizontal="center" vertical="center"/>
    </xf>
    <xf numFmtId="0" fontId="25" fillId="24" borderId="20" xfId="0" applyFont="1" applyFill="1" applyBorder="1" applyAlignment="1">
      <alignment horizontal="center" vertical="center"/>
    </xf>
    <xf numFmtId="0" fontId="25" fillId="24" borderId="21" xfId="0" applyFont="1" applyFill="1" applyBorder="1" applyAlignment="1">
      <alignment horizontal="center" vertical="center"/>
    </xf>
    <xf numFmtId="176" fontId="25" fillId="0" borderId="22" xfId="0" applyNumberFormat="1" applyFont="1" applyBorder="1">
      <alignment vertical="center"/>
    </xf>
    <xf numFmtId="176" fontId="25" fillId="0" borderId="20" xfId="0" applyNumberFormat="1" applyFont="1" applyBorder="1">
      <alignment vertical="center"/>
    </xf>
    <xf numFmtId="176" fontId="25" fillId="0" borderId="21" xfId="0" applyNumberFormat="1" applyFont="1" applyBorder="1">
      <alignment vertical="center"/>
    </xf>
    <xf numFmtId="0" fontId="22" fillId="24" borderId="23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 vertical="center"/>
    </xf>
    <xf numFmtId="177" fontId="22" fillId="0" borderId="22" xfId="0" applyNumberFormat="1" applyFont="1" applyBorder="1">
      <alignment vertical="center"/>
    </xf>
    <xf numFmtId="177" fontId="22" fillId="0" borderId="20" xfId="0" applyNumberFormat="1" applyFont="1" applyBorder="1">
      <alignment vertical="center"/>
    </xf>
    <xf numFmtId="177" fontId="22" fillId="0" borderId="21" xfId="0" applyNumberFormat="1" applyFont="1" applyBorder="1">
      <alignment vertical="center"/>
    </xf>
    <xf numFmtId="177" fontId="0" fillId="0" borderId="0" xfId="0" applyNumberFormat="1">
      <alignment vertical="center"/>
    </xf>
    <xf numFmtId="0" fontId="26" fillId="24" borderId="20" xfId="0" applyFont="1" applyFill="1" applyBorder="1" applyAlignment="1">
      <alignment horizontal="center" vertical="center"/>
    </xf>
    <xf numFmtId="0" fontId="26" fillId="24" borderId="21" xfId="0" applyFont="1" applyFill="1" applyBorder="1" applyAlignment="1">
      <alignment horizontal="center" vertical="center"/>
    </xf>
    <xf numFmtId="176" fontId="26" fillId="0" borderId="22" xfId="0" applyNumberFormat="1" applyFont="1" applyBorder="1">
      <alignment vertical="center"/>
    </xf>
    <xf numFmtId="176" fontId="26" fillId="0" borderId="20" xfId="0" applyNumberFormat="1" applyFont="1" applyBorder="1">
      <alignment vertical="center"/>
    </xf>
    <xf numFmtId="176" fontId="26" fillId="0" borderId="21" xfId="0" applyNumberFormat="1" applyFont="1" applyBorder="1">
      <alignment vertical="center"/>
    </xf>
    <xf numFmtId="0" fontId="24" fillId="24" borderId="25" xfId="0" applyFont="1" applyFill="1" applyBorder="1" applyAlignment="1">
      <alignment horizontal="center" vertical="center"/>
    </xf>
    <xf numFmtId="0" fontId="22" fillId="24" borderId="26" xfId="0" applyFont="1" applyFill="1" applyBorder="1" applyAlignment="1">
      <alignment horizontal="center" vertical="center" wrapText="1"/>
    </xf>
    <xf numFmtId="0" fontId="22" fillId="24" borderId="27" xfId="0" applyFont="1" applyFill="1" applyBorder="1" applyAlignment="1">
      <alignment horizontal="center" vertical="center" wrapText="1"/>
    </xf>
    <xf numFmtId="178" fontId="22" fillId="0" borderId="28" xfId="0" applyNumberFormat="1" applyFont="1" applyBorder="1">
      <alignment vertical="center"/>
    </xf>
    <xf numFmtId="178" fontId="22" fillId="0" borderId="26" xfId="0" applyNumberFormat="1" applyFont="1" applyBorder="1">
      <alignment vertical="center"/>
    </xf>
    <xf numFmtId="178" fontId="22" fillId="0" borderId="27" xfId="0" applyNumberFormat="1" applyFont="1" applyBorder="1">
      <alignment vertical="center"/>
    </xf>
    <xf numFmtId="178" fontId="0" fillId="0" borderId="0" xfId="0" applyNumberFormat="1">
      <alignment vertical="center"/>
    </xf>
    <xf numFmtId="0" fontId="27" fillId="0" borderId="29" xfId="0" applyFont="1" applyBorder="1" applyAlignment="1">
      <alignment horizontal="right" vertical="center"/>
    </xf>
    <xf numFmtId="0" fontId="24" fillId="24" borderId="30" xfId="0" applyFont="1" applyFill="1" applyBorder="1" applyAlignment="1">
      <alignment horizontal="center" vertical="center"/>
    </xf>
    <xf numFmtId="0" fontId="24" fillId="24" borderId="31" xfId="0" applyFont="1" applyFill="1" applyBorder="1" applyAlignment="1">
      <alignment horizontal="center" vertical="center"/>
    </xf>
    <xf numFmtId="0" fontId="24" fillId="24" borderId="32" xfId="0" applyFont="1" applyFill="1" applyBorder="1" applyAlignment="1">
      <alignment horizontal="center" vertical="center"/>
    </xf>
    <xf numFmtId="176" fontId="24" fillId="0" borderId="33" xfId="0" applyNumberFormat="1" applyFont="1" applyBorder="1">
      <alignment vertical="center"/>
    </xf>
    <xf numFmtId="176" fontId="24" fillId="0" borderId="34" xfId="0" applyNumberFormat="1" applyFont="1" applyBorder="1">
      <alignment vertical="center"/>
    </xf>
    <xf numFmtId="176" fontId="24" fillId="0" borderId="35" xfId="0" applyNumberFormat="1" applyFont="1" applyBorder="1">
      <alignment vertical="center"/>
    </xf>
    <xf numFmtId="0" fontId="22" fillId="24" borderId="36" xfId="0" applyFont="1" applyFill="1" applyBorder="1" applyAlignment="1">
      <alignment horizontal="center" vertical="center" wrapText="1"/>
    </xf>
    <xf numFmtId="0" fontId="22" fillId="24" borderId="37" xfId="0" applyFont="1" applyFill="1" applyBorder="1" applyAlignment="1">
      <alignment horizontal="center" vertical="center" wrapText="1"/>
    </xf>
    <xf numFmtId="176" fontId="22" fillId="0" borderId="14" xfId="0" applyNumberFormat="1" applyFont="1" applyBorder="1" applyAlignment="1">
      <alignment horizontal="right" vertical="center" shrinkToFit="1"/>
    </xf>
    <xf numFmtId="0" fontId="27" fillId="0" borderId="0" xfId="0" applyFont="1" applyAlignment="1">
      <alignment horizontal="right" vertical="center"/>
    </xf>
    <xf numFmtId="0" fontId="28" fillId="25" borderId="12" xfId="0" applyFont="1" applyFill="1" applyBorder="1" applyAlignment="1">
      <alignment horizontal="right" vertical="center"/>
    </xf>
    <xf numFmtId="176" fontId="29" fillId="25" borderId="17" xfId="0" applyNumberFormat="1" applyFont="1" applyFill="1" applyBorder="1">
      <alignment vertical="center"/>
    </xf>
    <xf numFmtId="176" fontId="29" fillId="25" borderId="21" xfId="0" applyNumberFormat="1" applyFont="1" applyFill="1" applyBorder="1">
      <alignment vertical="center"/>
    </xf>
    <xf numFmtId="177" fontId="28" fillId="25" borderId="21" xfId="0" applyNumberFormat="1" applyFont="1" applyFill="1" applyBorder="1">
      <alignment vertical="center"/>
    </xf>
    <xf numFmtId="178" fontId="28" fillId="25" borderId="27" xfId="0" applyNumberFormat="1" applyFont="1" applyFill="1" applyBorder="1">
      <alignment vertical="center"/>
    </xf>
    <xf numFmtId="176" fontId="29" fillId="25" borderId="35" xfId="0" applyNumberFormat="1" applyFont="1" applyFill="1" applyBorder="1">
      <alignment vertical="center"/>
    </xf>
    <xf numFmtId="176" fontId="22" fillId="0" borderId="14" xfId="0" applyNumberFormat="1" applyFont="1" applyBorder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76" fontId="24" fillId="26" borderId="38" xfId="0" applyNumberFormat="1" applyFont="1" applyFill="1" applyBorder="1" applyAlignment="1">
      <alignment horizontal="center" vertical="center"/>
    </xf>
    <xf numFmtId="176" fontId="24" fillId="26" borderId="39" xfId="0" applyNumberFormat="1" applyFont="1" applyFill="1" applyBorder="1" applyAlignment="1">
      <alignment horizontal="center" vertical="center"/>
    </xf>
    <xf numFmtId="176" fontId="24" fillId="26" borderId="40" xfId="0" applyNumberFormat="1" applyFont="1" applyFill="1" applyBorder="1" applyAlignment="1">
      <alignment horizontal="center" vertical="center"/>
    </xf>
    <xf numFmtId="176" fontId="24" fillId="26" borderId="14" xfId="0" applyNumberFormat="1" applyFont="1" applyFill="1" applyBorder="1" applyAlignment="1">
      <alignment horizontal="center" vertical="center"/>
    </xf>
    <xf numFmtId="176" fontId="24" fillId="26" borderId="0" xfId="0" applyNumberFormat="1" applyFont="1" applyFill="1" applyBorder="1" applyAlignment="1">
      <alignment horizontal="center" vertical="center"/>
    </xf>
    <xf numFmtId="176" fontId="24" fillId="26" borderId="41" xfId="0" applyNumberFormat="1" applyFont="1" applyFill="1" applyBorder="1" applyAlignment="1">
      <alignment horizontal="center" vertical="center"/>
    </xf>
    <xf numFmtId="176" fontId="24" fillId="26" borderId="42" xfId="0" applyNumberFormat="1" applyFont="1" applyFill="1" applyBorder="1" applyAlignment="1">
      <alignment horizontal="center" vertical="center"/>
    </xf>
    <xf numFmtId="176" fontId="24" fillId="26" borderId="43" xfId="0" applyNumberFormat="1" applyFont="1" applyFill="1" applyBorder="1" applyAlignment="1">
      <alignment horizontal="center" vertical="center"/>
    </xf>
    <xf numFmtId="176" fontId="24" fillId="26" borderId="44" xfId="0" applyNumberFormat="1" applyFont="1" applyFill="1" applyBorder="1" applyAlignment="1">
      <alignment horizontal="center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Relationship Id="rId18" Type="http://schemas.openxmlformats.org/officeDocument/2006/relationships/styles" Target="styles.xml" /></Relationships>
</file>

<file path=xl/charts/_rels/chart10.xml.rels><?xml version="1.0" encoding="UTF-8"?><Relationships xmlns="http://schemas.openxmlformats.org/package/2006/relationships"><Relationship Id="rId1" Type="http://schemas.openxmlformats.org/officeDocument/2006/relationships/image" Target="../media/image66.jpg" /><Relationship Id="rId2" Type="http://schemas.openxmlformats.org/officeDocument/2006/relationships/image" Target="../media/image67.jpg" /><Relationship Id="rId3" Type="http://schemas.openxmlformats.org/officeDocument/2006/relationships/image" Target="../media/image68.jpg" /><Relationship Id="rId4" Type="http://schemas.openxmlformats.org/officeDocument/2006/relationships/image" Target="../media/image69.jpg" /><Relationship Id="rId5" Type="http://schemas.openxmlformats.org/officeDocument/2006/relationships/image" Target="../media/image70.jpg" /><Relationship Id="rId6" Type="http://schemas.openxmlformats.org/officeDocument/2006/relationships/image" Target="../media/image71.jpg" /><Relationship Id="rId7" Type="http://schemas.openxmlformats.org/officeDocument/2006/relationships/image" Target="../media/image72.jpg" /><Relationship Id="rId8" Type="http://schemas.openxmlformats.org/officeDocument/2006/relationships/image" Target="../media/image73.jpg" /><Relationship Id="rId9" Type="http://schemas.openxmlformats.org/officeDocument/2006/relationships/image" Target="../media/image74.jpg" /><Relationship Id="rId10" Type="http://schemas.openxmlformats.org/officeDocument/2006/relationships/image" Target="../media/image75.jpg" /><Relationship Id="rId11" Type="http://schemas.openxmlformats.org/officeDocument/2006/relationships/image" Target="../media/image76.jpg" /><Relationship Id="rId12" Type="http://schemas.openxmlformats.org/officeDocument/2006/relationships/image" Target="../media/image77.jpg" /><Relationship Id="rId13" Type="http://schemas.openxmlformats.org/officeDocument/2006/relationships/image" Target="../media/image78.jpg" /></Relationships>
</file>

<file path=xl/charts/_rels/chart11.xml.rels><?xml version="1.0" encoding="UTF-8"?><Relationships xmlns="http://schemas.openxmlformats.org/package/2006/relationships"><Relationship Id="rId1" Type="http://schemas.openxmlformats.org/officeDocument/2006/relationships/image" Target="../media/image79.jpg" /><Relationship Id="rId2" Type="http://schemas.openxmlformats.org/officeDocument/2006/relationships/image" Target="../media/image80.jpg" /><Relationship Id="rId3" Type="http://schemas.openxmlformats.org/officeDocument/2006/relationships/image" Target="../media/image81.jpg" /><Relationship Id="rId4" Type="http://schemas.openxmlformats.org/officeDocument/2006/relationships/image" Target="../media/image82.jpg" /><Relationship Id="rId5" Type="http://schemas.openxmlformats.org/officeDocument/2006/relationships/image" Target="../media/image83.jpg" /><Relationship Id="rId6" Type="http://schemas.openxmlformats.org/officeDocument/2006/relationships/image" Target="../media/image84.jpg" /><Relationship Id="rId7" Type="http://schemas.openxmlformats.org/officeDocument/2006/relationships/image" Target="../media/image85.jpg" /><Relationship Id="rId8" Type="http://schemas.openxmlformats.org/officeDocument/2006/relationships/image" Target="../media/image86.jpg" /><Relationship Id="rId9" Type="http://schemas.openxmlformats.org/officeDocument/2006/relationships/image" Target="../media/image87.jpg" /><Relationship Id="rId10" Type="http://schemas.openxmlformats.org/officeDocument/2006/relationships/image" Target="../media/image88.jpg" /><Relationship Id="rId11" Type="http://schemas.openxmlformats.org/officeDocument/2006/relationships/image" Target="../media/image89.jpg" /><Relationship Id="rId12" Type="http://schemas.openxmlformats.org/officeDocument/2006/relationships/image" Target="../media/image90.jpg" /><Relationship Id="rId13" Type="http://schemas.openxmlformats.org/officeDocument/2006/relationships/image" Target="../media/image91.jpg" /></Relationships>
</file>

<file path=xl/charts/_rels/chart12.xml.rels><?xml version="1.0" encoding="UTF-8"?><Relationships xmlns="http://schemas.openxmlformats.org/package/2006/relationships"><Relationship Id="rId1" Type="http://schemas.openxmlformats.org/officeDocument/2006/relationships/image" Target="../media/image92.jpg" /><Relationship Id="rId2" Type="http://schemas.openxmlformats.org/officeDocument/2006/relationships/image" Target="../media/image93.jpg" /><Relationship Id="rId3" Type="http://schemas.openxmlformats.org/officeDocument/2006/relationships/image" Target="../media/image94.jpg" /><Relationship Id="rId4" Type="http://schemas.openxmlformats.org/officeDocument/2006/relationships/image" Target="../media/image95.jpg" /><Relationship Id="rId5" Type="http://schemas.openxmlformats.org/officeDocument/2006/relationships/image" Target="../media/image96.jpg" /><Relationship Id="rId6" Type="http://schemas.openxmlformats.org/officeDocument/2006/relationships/image" Target="../media/image97.jpg" /><Relationship Id="rId7" Type="http://schemas.openxmlformats.org/officeDocument/2006/relationships/image" Target="../media/image98.jpg" /><Relationship Id="rId8" Type="http://schemas.openxmlformats.org/officeDocument/2006/relationships/image" Target="../media/image99.jpg" /><Relationship Id="rId9" Type="http://schemas.openxmlformats.org/officeDocument/2006/relationships/image" Target="../media/image100.jpg" /><Relationship Id="rId10" Type="http://schemas.openxmlformats.org/officeDocument/2006/relationships/image" Target="../media/image101.jpg" /><Relationship Id="rId11" Type="http://schemas.openxmlformats.org/officeDocument/2006/relationships/image" Target="../media/image102.jpg" /><Relationship Id="rId12" Type="http://schemas.openxmlformats.org/officeDocument/2006/relationships/image" Target="../media/image103.jpg" /><Relationship Id="rId13" Type="http://schemas.openxmlformats.org/officeDocument/2006/relationships/image" Target="../media/image104.jpg" /></Relationships>
</file>

<file path=xl/charts/_rels/chart13.xml.rels><?xml version="1.0" encoding="UTF-8"?><Relationships xmlns="http://schemas.openxmlformats.org/package/2006/relationships"><Relationship Id="rId1" Type="http://schemas.openxmlformats.org/officeDocument/2006/relationships/image" Target="../media/image105.jpg" /><Relationship Id="rId2" Type="http://schemas.openxmlformats.org/officeDocument/2006/relationships/image" Target="../media/image106.jpg" /><Relationship Id="rId3" Type="http://schemas.openxmlformats.org/officeDocument/2006/relationships/image" Target="../media/image107.jpg" /><Relationship Id="rId4" Type="http://schemas.openxmlformats.org/officeDocument/2006/relationships/image" Target="../media/image108.jpg" /><Relationship Id="rId5" Type="http://schemas.openxmlformats.org/officeDocument/2006/relationships/image" Target="../media/image109.jpg" /><Relationship Id="rId6" Type="http://schemas.openxmlformats.org/officeDocument/2006/relationships/image" Target="../media/image110.jpg" /><Relationship Id="rId7" Type="http://schemas.openxmlformats.org/officeDocument/2006/relationships/image" Target="../media/image111.jpg" /><Relationship Id="rId8" Type="http://schemas.openxmlformats.org/officeDocument/2006/relationships/image" Target="../media/image112.jpg" /><Relationship Id="rId9" Type="http://schemas.openxmlformats.org/officeDocument/2006/relationships/image" Target="../media/image113.jpg" /><Relationship Id="rId10" Type="http://schemas.openxmlformats.org/officeDocument/2006/relationships/image" Target="../media/image114.jpg" /><Relationship Id="rId11" Type="http://schemas.openxmlformats.org/officeDocument/2006/relationships/image" Target="../media/image115.jpg" /><Relationship Id="rId12" Type="http://schemas.openxmlformats.org/officeDocument/2006/relationships/image" Target="../media/image116.jpg" /><Relationship Id="rId13" Type="http://schemas.openxmlformats.org/officeDocument/2006/relationships/image" Target="../media/image117.jpg" /></Relationships>
</file>

<file path=xl/charts/_rels/chart14.xml.rels><?xml version="1.0" encoding="UTF-8"?><Relationships xmlns="http://schemas.openxmlformats.org/package/2006/relationships"><Relationship Id="rId1" Type="http://schemas.openxmlformats.org/officeDocument/2006/relationships/image" Target="../media/image118.jpg" /><Relationship Id="rId2" Type="http://schemas.openxmlformats.org/officeDocument/2006/relationships/image" Target="../media/image119.jpg" /><Relationship Id="rId3" Type="http://schemas.openxmlformats.org/officeDocument/2006/relationships/image" Target="../media/image120.jpg" /><Relationship Id="rId4" Type="http://schemas.openxmlformats.org/officeDocument/2006/relationships/image" Target="../media/image121.jpg" /><Relationship Id="rId5" Type="http://schemas.openxmlformats.org/officeDocument/2006/relationships/image" Target="../media/image122.jpg" /><Relationship Id="rId6" Type="http://schemas.openxmlformats.org/officeDocument/2006/relationships/image" Target="../media/image123.jpg" /><Relationship Id="rId7" Type="http://schemas.openxmlformats.org/officeDocument/2006/relationships/image" Target="../media/image124.jpg" /><Relationship Id="rId8" Type="http://schemas.openxmlformats.org/officeDocument/2006/relationships/image" Target="../media/image125.jpg" /><Relationship Id="rId9" Type="http://schemas.openxmlformats.org/officeDocument/2006/relationships/image" Target="../media/image126.jpg" /><Relationship Id="rId10" Type="http://schemas.openxmlformats.org/officeDocument/2006/relationships/image" Target="../media/image127.jpg" /><Relationship Id="rId11" Type="http://schemas.openxmlformats.org/officeDocument/2006/relationships/image" Target="../media/image128.jpg" /><Relationship Id="rId12" Type="http://schemas.openxmlformats.org/officeDocument/2006/relationships/image" Target="../media/image129.jpg" /><Relationship Id="rId13" Type="http://schemas.openxmlformats.org/officeDocument/2006/relationships/image" Target="../media/image130.jpg" /></Relationships>
</file>

<file path=xl/charts/_rels/chart15.xml.rels><?xml version="1.0" encoding="UTF-8"?><Relationships xmlns="http://schemas.openxmlformats.org/package/2006/relationships"><Relationship Id="rId1" Type="http://schemas.openxmlformats.org/officeDocument/2006/relationships/image" Target="../media/image131.jpg" /><Relationship Id="rId2" Type="http://schemas.openxmlformats.org/officeDocument/2006/relationships/image" Target="../media/image132.jpg" /><Relationship Id="rId3" Type="http://schemas.openxmlformats.org/officeDocument/2006/relationships/image" Target="../media/image133.jpg" /><Relationship Id="rId4" Type="http://schemas.openxmlformats.org/officeDocument/2006/relationships/image" Target="../media/image134.jpg" /><Relationship Id="rId5" Type="http://schemas.openxmlformats.org/officeDocument/2006/relationships/image" Target="../media/image135.jpg" /><Relationship Id="rId6" Type="http://schemas.openxmlformats.org/officeDocument/2006/relationships/image" Target="../media/image136.jpg" /><Relationship Id="rId7" Type="http://schemas.openxmlformats.org/officeDocument/2006/relationships/image" Target="../media/image137.jpg" /><Relationship Id="rId8" Type="http://schemas.openxmlformats.org/officeDocument/2006/relationships/image" Target="../media/image138.jpg" /><Relationship Id="rId9" Type="http://schemas.openxmlformats.org/officeDocument/2006/relationships/image" Target="../media/image139.jpg" /></Relationships>
</file>

<file path=xl/charts/_rels/chart5.xml.rels>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image" Target="../media/image3.jpg" /><Relationship Id="rId4" Type="http://schemas.openxmlformats.org/officeDocument/2006/relationships/image" Target="../media/image4.jpg" /><Relationship Id="rId5" Type="http://schemas.openxmlformats.org/officeDocument/2006/relationships/image" Target="../media/image5.jpg" /><Relationship Id="rId6" Type="http://schemas.openxmlformats.org/officeDocument/2006/relationships/image" Target="../media/image6.jpg" /><Relationship Id="rId7" Type="http://schemas.openxmlformats.org/officeDocument/2006/relationships/image" Target="../media/image7.jpg" /><Relationship Id="rId8" Type="http://schemas.openxmlformats.org/officeDocument/2006/relationships/image" Target="../media/image8.jpg" /><Relationship Id="rId9" Type="http://schemas.openxmlformats.org/officeDocument/2006/relationships/image" Target="../media/image9.jpg" /><Relationship Id="rId10" Type="http://schemas.openxmlformats.org/officeDocument/2006/relationships/image" Target="../media/image10.jpg" /><Relationship Id="rId11" Type="http://schemas.openxmlformats.org/officeDocument/2006/relationships/image" Target="../media/image11.jpg" /><Relationship Id="rId12" Type="http://schemas.openxmlformats.org/officeDocument/2006/relationships/image" Target="../media/image12.jpg" /><Relationship Id="rId13" Type="http://schemas.openxmlformats.org/officeDocument/2006/relationships/image" Target="../media/image13.jpg" /></Relationships>
</file>

<file path=xl/charts/_rels/chart6.xml.rels><?xml version="1.0" encoding="UTF-8"?><Relationships xmlns="http://schemas.openxmlformats.org/package/2006/relationships"><Relationship Id="rId1" Type="http://schemas.openxmlformats.org/officeDocument/2006/relationships/image" Target="../media/image14.jpg" /><Relationship Id="rId2" Type="http://schemas.openxmlformats.org/officeDocument/2006/relationships/image" Target="../media/image15.jpg" /><Relationship Id="rId3" Type="http://schemas.openxmlformats.org/officeDocument/2006/relationships/image" Target="../media/image16.jpg" /><Relationship Id="rId4" Type="http://schemas.openxmlformats.org/officeDocument/2006/relationships/image" Target="../media/image17.jpg" /><Relationship Id="rId5" Type="http://schemas.openxmlformats.org/officeDocument/2006/relationships/image" Target="../media/image18.jpg" /><Relationship Id="rId6" Type="http://schemas.openxmlformats.org/officeDocument/2006/relationships/image" Target="../media/image19.jpg" /><Relationship Id="rId7" Type="http://schemas.openxmlformats.org/officeDocument/2006/relationships/image" Target="../media/image20.jpg" /><Relationship Id="rId8" Type="http://schemas.openxmlformats.org/officeDocument/2006/relationships/image" Target="../media/image21.jpg" /><Relationship Id="rId9" Type="http://schemas.openxmlformats.org/officeDocument/2006/relationships/image" Target="../media/image22.jpg" /><Relationship Id="rId10" Type="http://schemas.openxmlformats.org/officeDocument/2006/relationships/image" Target="../media/image23.jpg" /><Relationship Id="rId11" Type="http://schemas.openxmlformats.org/officeDocument/2006/relationships/image" Target="../media/image24.jpg" /><Relationship Id="rId12" Type="http://schemas.openxmlformats.org/officeDocument/2006/relationships/image" Target="../media/image25.jpg" /><Relationship Id="rId13" Type="http://schemas.openxmlformats.org/officeDocument/2006/relationships/image" Target="../media/image26.jpg" /></Relationships>
</file>

<file path=xl/charts/_rels/chart7.xml.rels><?xml version="1.0" encoding="UTF-8"?><Relationships xmlns="http://schemas.openxmlformats.org/package/2006/relationships"><Relationship Id="rId1" Type="http://schemas.openxmlformats.org/officeDocument/2006/relationships/image" Target="../media/image27.jpg" /><Relationship Id="rId2" Type="http://schemas.openxmlformats.org/officeDocument/2006/relationships/image" Target="../media/image28.jpg" /><Relationship Id="rId3" Type="http://schemas.openxmlformats.org/officeDocument/2006/relationships/image" Target="../media/image29.jpg" /><Relationship Id="rId4" Type="http://schemas.openxmlformats.org/officeDocument/2006/relationships/image" Target="../media/image30.jpg" /><Relationship Id="rId5" Type="http://schemas.openxmlformats.org/officeDocument/2006/relationships/image" Target="../media/image31.jpg" /><Relationship Id="rId6" Type="http://schemas.openxmlformats.org/officeDocument/2006/relationships/image" Target="../media/image32.jpg" /><Relationship Id="rId7" Type="http://schemas.openxmlformats.org/officeDocument/2006/relationships/image" Target="../media/image33.jpg" /><Relationship Id="rId8" Type="http://schemas.openxmlformats.org/officeDocument/2006/relationships/image" Target="../media/image34.jpg" /><Relationship Id="rId9" Type="http://schemas.openxmlformats.org/officeDocument/2006/relationships/image" Target="../media/image35.jpg" /><Relationship Id="rId10" Type="http://schemas.openxmlformats.org/officeDocument/2006/relationships/image" Target="../media/image36.jpg" /><Relationship Id="rId11" Type="http://schemas.openxmlformats.org/officeDocument/2006/relationships/image" Target="../media/image37.jpg" /><Relationship Id="rId12" Type="http://schemas.openxmlformats.org/officeDocument/2006/relationships/image" Target="../media/image38.jpg" /><Relationship Id="rId13" Type="http://schemas.openxmlformats.org/officeDocument/2006/relationships/image" Target="../media/image39.jpg" /></Relationships>
</file>

<file path=xl/charts/_rels/chart8.xml.rels><?xml version="1.0" encoding="UTF-8"?><Relationships xmlns="http://schemas.openxmlformats.org/package/2006/relationships"><Relationship Id="rId1" Type="http://schemas.openxmlformats.org/officeDocument/2006/relationships/image" Target="../media/image40.jpg" /><Relationship Id="rId2" Type="http://schemas.openxmlformats.org/officeDocument/2006/relationships/image" Target="../media/image41.jpg" /><Relationship Id="rId3" Type="http://schemas.openxmlformats.org/officeDocument/2006/relationships/image" Target="../media/image42.jpg" /><Relationship Id="rId4" Type="http://schemas.openxmlformats.org/officeDocument/2006/relationships/image" Target="../media/image43.jpg" /><Relationship Id="rId5" Type="http://schemas.openxmlformats.org/officeDocument/2006/relationships/image" Target="../media/image44.jpg" /><Relationship Id="rId6" Type="http://schemas.openxmlformats.org/officeDocument/2006/relationships/image" Target="../media/image45.jpg" /><Relationship Id="rId7" Type="http://schemas.openxmlformats.org/officeDocument/2006/relationships/image" Target="../media/image46.jpg" /><Relationship Id="rId8" Type="http://schemas.openxmlformats.org/officeDocument/2006/relationships/image" Target="../media/image47.jpg" /><Relationship Id="rId9" Type="http://schemas.openxmlformats.org/officeDocument/2006/relationships/image" Target="../media/image48.jpg" /><Relationship Id="rId10" Type="http://schemas.openxmlformats.org/officeDocument/2006/relationships/image" Target="../media/image49.jpg" /><Relationship Id="rId11" Type="http://schemas.openxmlformats.org/officeDocument/2006/relationships/image" Target="../media/image50.jpg" /><Relationship Id="rId12" Type="http://schemas.openxmlformats.org/officeDocument/2006/relationships/image" Target="../media/image51.jpg" /><Relationship Id="rId13" Type="http://schemas.openxmlformats.org/officeDocument/2006/relationships/image" Target="../media/image52.jpg" /></Relationships>
</file>

<file path=xl/charts/_rels/chart9.xml.rels><?xml version="1.0" encoding="UTF-8"?><Relationships xmlns="http://schemas.openxmlformats.org/package/2006/relationships"><Relationship Id="rId1" Type="http://schemas.openxmlformats.org/officeDocument/2006/relationships/image" Target="../media/image53.jpg" /><Relationship Id="rId2" Type="http://schemas.openxmlformats.org/officeDocument/2006/relationships/image" Target="../media/image54.jpg" /><Relationship Id="rId3" Type="http://schemas.openxmlformats.org/officeDocument/2006/relationships/image" Target="../media/image55.jpg" /><Relationship Id="rId4" Type="http://schemas.openxmlformats.org/officeDocument/2006/relationships/image" Target="../media/image56.jpg" /><Relationship Id="rId5" Type="http://schemas.openxmlformats.org/officeDocument/2006/relationships/image" Target="../media/image57.jpg" /><Relationship Id="rId6" Type="http://schemas.openxmlformats.org/officeDocument/2006/relationships/image" Target="../media/image58.jpg" /><Relationship Id="rId7" Type="http://schemas.openxmlformats.org/officeDocument/2006/relationships/image" Target="../media/image59.jpg" /><Relationship Id="rId8" Type="http://schemas.openxmlformats.org/officeDocument/2006/relationships/image" Target="../media/image60.jpg" /><Relationship Id="rId9" Type="http://schemas.openxmlformats.org/officeDocument/2006/relationships/image" Target="../media/image61.jpg" /><Relationship Id="rId10" Type="http://schemas.openxmlformats.org/officeDocument/2006/relationships/image" Target="../media/image62.jpg" /><Relationship Id="rId11" Type="http://schemas.openxmlformats.org/officeDocument/2006/relationships/image" Target="../media/image63.jpg" /><Relationship Id="rId12" Type="http://schemas.openxmlformats.org/officeDocument/2006/relationships/image" Target="../media/image64.jpg" /><Relationship Id="rId13" Type="http://schemas.openxmlformats.org/officeDocument/2006/relationships/image" Target="../media/image65.jpg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H30年度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9.4783152105986757e-002"/>
          <c:w val="0.8128249566724437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'H30'!$B$3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delete val="1"/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'H30'!$K$6:$K$17</c:f>
              <c:strCache>
                <c:ptCount val="12"/>
                <c:pt idx="0">
                  <c:v>H30.4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'H30'!$B$6:$B$17</c:f>
              <c:numCache>
                <c:formatCode>#,##0_);[Red]\(#,##0\)</c:formatCode>
                <c:ptCount val="12"/>
                <c:pt idx="0">
                  <c:v>48627</c:v>
                </c:pt>
                <c:pt idx="1">
                  <c:v>48640</c:v>
                </c:pt>
                <c:pt idx="2">
                  <c:v>48664</c:v>
                </c:pt>
                <c:pt idx="3">
                  <c:v>48638</c:v>
                </c:pt>
                <c:pt idx="4">
                  <c:v>48690</c:v>
                </c:pt>
                <c:pt idx="5">
                  <c:v>48692</c:v>
                </c:pt>
                <c:pt idx="6">
                  <c:v>48643</c:v>
                </c:pt>
                <c:pt idx="7">
                  <c:v>48623</c:v>
                </c:pt>
                <c:pt idx="8">
                  <c:v>48597</c:v>
                </c:pt>
                <c:pt idx="9">
                  <c:v>48590</c:v>
                </c:pt>
                <c:pt idx="10">
                  <c:v>48566</c:v>
                </c:pt>
                <c:pt idx="11">
                  <c:v>48509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571828218179835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5764134335894322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3.5764134335894322e-002"/>
                  <c:y val="-4.835951061672846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46260183681544e-002"/>
                  <c:y val="-3.251760196642086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571828218179835e-002"/>
                  <c:y val="-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759044200930688e-002"/>
                  <c:y val="-4.919329528253412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8202668340634197e-002"/>
                  <c:y val="-4.168923329028315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3892520367363089e-002"/>
                  <c:y val="-3.58527406296435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4.2266770379872358e-002"/>
                  <c:y val="-4.585815661931147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4.7956622406601257e-002"/>
                  <c:y val="-3.752030996125484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4.7956622406601257e-002"/>
                  <c:y val="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'H30'!$H$6:$H$17</c:f>
              <c:numCache>
                <c:formatCode>#,##0_);[Red]\(#,##0\)</c:formatCode>
                <c:ptCount val="12"/>
                <c:pt idx="0">
                  <c:v>16744</c:v>
                </c:pt>
                <c:pt idx="1">
                  <c:v>16766</c:v>
                </c:pt>
                <c:pt idx="2">
                  <c:v>16810</c:v>
                </c:pt>
                <c:pt idx="3">
                  <c:v>16823</c:v>
                </c:pt>
                <c:pt idx="4">
                  <c:v>16875</c:v>
                </c:pt>
                <c:pt idx="5">
                  <c:v>16911</c:v>
                </c:pt>
                <c:pt idx="6">
                  <c:v>16893</c:v>
                </c:pt>
                <c:pt idx="7">
                  <c:v>16909</c:v>
                </c:pt>
                <c:pt idx="8">
                  <c:v>16904</c:v>
                </c:pt>
                <c:pt idx="9">
                  <c:v>16928</c:v>
                </c:pt>
                <c:pt idx="10">
                  <c:v>16929</c:v>
                </c:pt>
                <c:pt idx="11">
                  <c:v>16970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At val="48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200"/>
          <c:min val="4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  <c:minorUnit val="100"/>
      </c:valAx>
      <c:catAx>
        <c:axId val="11"/>
        <c:scaling>
          <c:orientation val="minMax"/>
        </c:scaling>
        <c:delete val="0"/>
        <c:axPos val="b"/>
        <c:numFmt formatCode="#,##0_);[Red]\(#,##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0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7000"/>
          <c:min val="160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582322357019065"/>
              <c:y val="1.988806954686219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017512975522774"/>
          <c:y val="0.25125914816203532"/>
          <c:w val="0.21490467937608318"/>
          <c:h val="0.11640211640211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H21年度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9.4783152105986757e-002"/>
          <c:w val="0.8128249566724437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'H21'!$B$3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blipFill>
              <a:blip r:embed="rId1"/>
              <a:tile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>
                <a:blip r:embed="rId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invertIfNegative val="0"/>
            <c:bubble3D val="0"/>
            <c:spPr>
              <a:blipFill>
                <a:blip r:embed="rId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2"/>
            <c:invertIfNegative val="0"/>
            <c:bubble3D val="0"/>
            <c:spPr>
              <a:blipFill>
                <a:blip r:embed="rId4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3"/>
            <c:invertIfNegative val="0"/>
            <c:bubble3D val="0"/>
            <c:spPr>
              <a:blipFill>
                <a:blip r:embed="rId5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4"/>
            <c:invertIfNegative val="0"/>
            <c:bubble3D val="0"/>
            <c:spPr>
              <a:blipFill>
                <a:blip r:embed="rId6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5"/>
            <c:invertIfNegative val="0"/>
            <c:bubble3D val="0"/>
            <c:spPr>
              <a:blipFill>
                <a:blip r:embed="rId7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6"/>
            <c:invertIfNegative val="0"/>
            <c:bubble3D val="0"/>
            <c:spPr>
              <a:blipFill>
                <a:blip r:embed="rId8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7"/>
            <c:invertIfNegative val="0"/>
            <c:bubble3D val="0"/>
            <c:spPr>
              <a:blipFill>
                <a:blip r:embed="rId9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8"/>
            <c:invertIfNegative val="0"/>
            <c:bubble3D val="0"/>
            <c:spPr>
              <a:blipFill>
                <a:blip r:embed="rId10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9"/>
            <c:invertIfNegative val="0"/>
            <c:bubble3D val="0"/>
            <c:spPr>
              <a:blipFill>
                <a:blip r:embed="rId11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0"/>
            <c:invertIfNegative val="0"/>
            <c:bubble3D val="0"/>
            <c:spPr>
              <a:blipFill>
                <a:blip r:embed="rId1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1"/>
            <c:invertIfNegative val="0"/>
            <c:bubble3D val="0"/>
            <c:spPr>
              <a:blipFill>
                <a:blip r:embed="rId1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Lbls>
            <c:dLbl>
              <c:idx val="0"/>
              <c:layout>
                <c:manualLayout>
                  <c:x val="0"/>
                  <c:y val="-0.1892696746240053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0"/>
                  <c:y val="-0.1392425946756655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1.6255680344982875e-003"/>
                  <c:y val="-0.130904748017608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8.1278401724914373e-004"/>
                  <c:y val="-0.1317385326834145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8.1278401724914373e-004"/>
                  <c:y val="-0.1559182879917788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0"/>
                  <c:y val="-0.1784304739685317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0"/>
                  <c:y val="-0.219286200336069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-0.2117821383438181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8.1278401724914373e-004"/>
                  <c:y val="-0.2434659556444333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-0.2718149120248857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0"/>
                  <c:y val="-0.2259564776625144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-0.2051118610173728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8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'H21'!$K$7:$K$18</c:f>
              <c:strCache>
                <c:ptCount val="12"/>
                <c:pt idx="0">
                  <c:v>H21.4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H22.1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'H21'!$B$7:$B$18</c:f>
              <c:numCache>
                <c:formatCode>#,##0_);[Red]\(#,##0\)</c:formatCode>
                <c:ptCount val="12"/>
                <c:pt idx="0">
                  <c:v>49316</c:v>
                </c:pt>
                <c:pt idx="1">
                  <c:v>49253</c:v>
                </c:pt>
                <c:pt idx="2">
                  <c:v>49240</c:v>
                </c:pt>
                <c:pt idx="3">
                  <c:v>49236</c:v>
                </c:pt>
                <c:pt idx="4">
                  <c:v>49271</c:v>
                </c:pt>
                <c:pt idx="5">
                  <c:v>49290</c:v>
                </c:pt>
                <c:pt idx="6">
                  <c:v>49326</c:v>
                </c:pt>
                <c:pt idx="7">
                  <c:v>49329</c:v>
                </c:pt>
                <c:pt idx="8">
                  <c:v>49341</c:v>
                </c:pt>
                <c:pt idx="9">
                  <c:v>49340</c:v>
                </c:pt>
                <c:pt idx="10">
                  <c:v>49320</c:v>
                </c:pt>
                <c:pt idx="11">
                  <c:v>49313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571828218179835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3571828218179835e-002"/>
                  <c:y val="-6.420169701009595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0320510196190814e-002"/>
                  <c:y val="-6.170006526961907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4384612235428978e-002"/>
                  <c:y val="-8.171117499201488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571828218179835e-002"/>
                  <c:y val="-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759044200930688e-002"/>
                  <c:y val="-4.919329528253412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4384612235428978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5197396252678122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6823146240168853e-002"/>
                  <c:y val="-3.58527406296435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5197396252678122e-002"/>
                  <c:y val="-6.420169701009595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5197396252678122e-002"/>
                  <c:y val="-4.669194128511713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6010362222919709e-002"/>
                  <c:y val="-3.918787929286617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'H21'!$H$7:$H$18</c:f>
              <c:numCache>
                <c:formatCode>#,##0_);[Red]\(#,##0\)</c:formatCode>
                <c:ptCount val="12"/>
                <c:pt idx="0">
                  <c:v>15103</c:v>
                </c:pt>
                <c:pt idx="1">
                  <c:v>15083</c:v>
                </c:pt>
                <c:pt idx="2">
                  <c:v>15088</c:v>
                </c:pt>
                <c:pt idx="3">
                  <c:v>15100</c:v>
                </c:pt>
                <c:pt idx="4">
                  <c:v>15119</c:v>
                </c:pt>
                <c:pt idx="5">
                  <c:v>15154</c:v>
                </c:pt>
                <c:pt idx="6">
                  <c:v>15173</c:v>
                </c:pt>
                <c:pt idx="7">
                  <c:v>15178</c:v>
                </c:pt>
                <c:pt idx="8">
                  <c:v>15191</c:v>
                </c:pt>
                <c:pt idx="9">
                  <c:v>15185</c:v>
                </c:pt>
                <c:pt idx="10">
                  <c:v>15199</c:v>
                </c:pt>
                <c:pt idx="11">
                  <c:v>15226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159086050118954"/>
              <c:y val="8.3841464261411772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At val="492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00"/>
          <c:min val="49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49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300"/>
          <c:min val="149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116768332901196"/>
          <c:y val="0.1103387076615423"/>
          <c:w val="0.20566146735990756"/>
          <c:h val="8.465608465608465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H20年度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9.4783152105986757e-002"/>
          <c:w val="0.8128249566724437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'H20'!$B$3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blipFill>
              <a:blip r:embed="rId1"/>
              <a:tile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>
                <a:blip r:embed="rId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invertIfNegative val="0"/>
            <c:bubble3D val="0"/>
            <c:spPr>
              <a:blipFill>
                <a:blip r:embed="rId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2"/>
            <c:invertIfNegative val="0"/>
            <c:bubble3D val="0"/>
            <c:spPr>
              <a:blipFill>
                <a:blip r:embed="rId4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3"/>
            <c:invertIfNegative val="0"/>
            <c:bubble3D val="0"/>
            <c:spPr>
              <a:blipFill>
                <a:blip r:embed="rId5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4"/>
            <c:invertIfNegative val="0"/>
            <c:bubble3D val="0"/>
            <c:spPr>
              <a:blipFill>
                <a:blip r:embed="rId6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5"/>
            <c:invertIfNegative val="0"/>
            <c:bubble3D val="0"/>
            <c:spPr>
              <a:blipFill>
                <a:blip r:embed="rId7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6"/>
            <c:invertIfNegative val="0"/>
            <c:bubble3D val="0"/>
            <c:spPr>
              <a:blipFill>
                <a:blip r:embed="rId8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7"/>
            <c:invertIfNegative val="0"/>
            <c:bubble3D val="0"/>
            <c:spPr>
              <a:blipFill>
                <a:blip r:embed="rId9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8"/>
            <c:invertIfNegative val="0"/>
            <c:bubble3D val="0"/>
            <c:spPr>
              <a:blipFill>
                <a:blip r:embed="rId10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9"/>
            <c:invertIfNegative val="0"/>
            <c:bubble3D val="0"/>
            <c:spPr>
              <a:blipFill>
                <a:blip r:embed="rId11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0"/>
            <c:invertIfNegative val="0"/>
            <c:bubble3D val="0"/>
            <c:spPr>
              <a:blipFill>
                <a:blip r:embed="rId1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1"/>
            <c:invertIfNegative val="0"/>
            <c:bubble3D val="0"/>
            <c:spPr>
              <a:blipFill>
                <a:blip r:embed="rId1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Lbls>
            <c:dLbl>
              <c:idx val="0"/>
              <c:layout>
                <c:manualLayout>
                  <c:x val="-1.6255680344982875e-003"/>
                  <c:y val="-0.2301254009915427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8.1282040784763261e-003"/>
                  <c:y val="-0.2442997403102389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4.0641020392381631e-003"/>
                  <c:y val="-0.2126159230096237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438352051747431e-003"/>
                  <c:y val="-0.219286200336069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438352051747431e-003"/>
                  <c:y val="-0.20928078434640116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7.3154200612271817e-003"/>
                  <c:y val="-0.2284578316599313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6.5024540909855936e-003"/>
                  <c:y val="-0.2042780763515671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9.7537721129746131e-003"/>
                  <c:y val="-0.262643280701023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0641020392381631e-003"/>
                  <c:y val="-0.2326267549889597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4.0641020392381631e-003"/>
                  <c:y val="-0.221787554333486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5.6896700737364501e-003"/>
                  <c:y val="-0.22262133899929176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7.3154200612271817e-003"/>
                  <c:y val="-0.1700926273104750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8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'H20'!$K$7:$K$18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'H20'!$B$7:$B$18</c:f>
              <c:numCache>
                <c:formatCode>#,##0_);[Red]\(#,##0\)</c:formatCode>
                <c:ptCount val="12"/>
                <c:pt idx="0">
                  <c:v>49442</c:v>
                </c:pt>
                <c:pt idx="1">
                  <c:v>49447</c:v>
                </c:pt>
                <c:pt idx="2">
                  <c:v>49424</c:v>
                </c:pt>
                <c:pt idx="3">
                  <c:v>49406</c:v>
                </c:pt>
                <c:pt idx="4">
                  <c:v>49415</c:v>
                </c:pt>
                <c:pt idx="5">
                  <c:v>49445</c:v>
                </c:pt>
                <c:pt idx="6">
                  <c:v>49430</c:v>
                </c:pt>
                <c:pt idx="7">
                  <c:v>49459</c:v>
                </c:pt>
                <c:pt idx="8">
                  <c:v>49465</c:v>
                </c:pt>
                <c:pt idx="9">
                  <c:v>49467</c:v>
                </c:pt>
                <c:pt idx="10">
                  <c:v>49432</c:v>
                </c:pt>
                <c:pt idx="11">
                  <c:v>49336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5.0394974458348687e-002"/>
                  <c:y val="-8.7547667652654523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5.0394974458348687e-002"/>
                  <c:y val="-6.420169701009595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4.3079554397121501e-002"/>
                  <c:y val="-5.919871127220208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5.1207940428590275e-002"/>
                  <c:y val="-8.171117499201488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4.9582190441099544e-002"/>
                  <c:y val="-4.168923329028315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4.9582190441099544e-002"/>
                  <c:y val="3.335138663222652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5.2020724445839418e-002"/>
                  <c:y val="-4.002166395867183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5.3646292480337705e-002"/>
                  <c:y val="-4.752572595092280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5.6897610502326723e-002"/>
                  <c:y val="3.501895596383785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5.3646292480337705e-002"/>
                  <c:y val="-3.168381730061520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4.9582190441099544e-002"/>
                  <c:y val="3.918787929286617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5.608482648507758e-002"/>
                  <c:y val="-3.58527406296435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'H20'!$H$7:$H$18</c:f>
              <c:numCache>
                <c:formatCode>#,##0_);[Red]\(#,##0\)</c:formatCode>
                <c:ptCount val="12"/>
                <c:pt idx="0">
                  <c:v>14987</c:v>
                </c:pt>
                <c:pt idx="1">
                  <c:v>15002</c:v>
                </c:pt>
                <c:pt idx="2">
                  <c:v>15012</c:v>
                </c:pt>
                <c:pt idx="3">
                  <c:v>15018</c:v>
                </c:pt>
                <c:pt idx="4">
                  <c:v>15028</c:v>
                </c:pt>
                <c:pt idx="5">
                  <c:v>15076</c:v>
                </c:pt>
                <c:pt idx="6">
                  <c:v>15080</c:v>
                </c:pt>
                <c:pt idx="7">
                  <c:v>15117</c:v>
                </c:pt>
                <c:pt idx="8">
                  <c:v>15124</c:v>
                </c:pt>
                <c:pt idx="9">
                  <c:v>15136</c:v>
                </c:pt>
                <c:pt idx="10">
                  <c:v>15126</c:v>
                </c:pt>
                <c:pt idx="11">
                  <c:v>15120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159086050118954"/>
              <c:y val="0.14120346067852629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600"/>
          <c:min val="49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200"/>
          <c:min val="148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116768332901196"/>
          <c:y val="0.1103387076615423"/>
          <c:w val="0.20566146735990756"/>
          <c:h val="8.465608465608465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H19年度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0.10038106347817634"/>
          <c:w val="0.82265169193538845"/>
          <c:h val="0.8281903650932522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'H19'!$B$3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blipFill>
              <a:blip r:embed="rId1"/>
              <a:tile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>
                <a:blip r:embed="rId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invertIfNegative val="0"/>
            <c:bubble3D val="0"/>
            <c:spPr>
              <a:blipFill>
                <a:blip r:embed="rId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2"/>
            <c:invertIfNegative val="0"/>
            <c:bubble3D val="0"/>
            <c:spPr>
              <a:blipFill>
                <a:blip r:embed="rId4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3"/>
            <c:invertIfNegative val="0"/>
            <c:bubble3D val="0"/>
            <c:spPr>
              <a:blipFill>
                <a:blip r:embed="rId5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4"/>
            <c:invertIfNegative val="0"/>
            <c:bubble3D val="0"/>
            <c:spPr>
              <a:blipFill>
                <a:blip r:embed="rId6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5"/>
            <c:invertIfNegative val="0"/>
            <c:bubble3D val="0"/>
            <c:spPr>
              <a:blipFill>
                <a:blip r:embed="rId7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6"/>
            <c:invertIfNegative val="0"/>
            <c:bubble3D val="0"/>
            <c:spPr>
              <a:blipFill>
                <a:blip r:embed="rId8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7"/>
            <c:invertIfNegative val="0"/>
            <c:bubble3D val="0"/>
            <c:spPr>
              <a:blipFill>
                <a:blip r:embed="rId9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8"/>
            <c:invertIfNegative val="0"/>
            <c:bubble3D val="0"/>
            <c:spPr>
              <a:blipFill>
                <a:blip r:embed="rId10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9"/>
            <c:invertIfNegative val="0"/>
            <c:bubble3D val="0"/>
            <c:spPr>
              <a:blipFill>
                <a:blip r:embed="rId11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0"/>
            <c:invertIfNegative val="0"/>
            <c:bubble3D val="0"/>
            <c:spPr>
              <a:blipFill>
                <a:blip r:embed="rId1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1"/>
            <c:invertIfNegative val="0"/>
            <c:bubble3D val="0"/>
            <c:spPr>
              <a:blipFill>
                <a:blip r:embed="rId1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Lbls>
            <c:dLbl>
              <c:idx val="0"/>
              <c:layout>
                <c:manualLayout>
                  <c:x val="-6.5810577837215759e-003"/>
                  <c:y val="-0.1987654320987654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8.2264586943963033e-003"/>
                  <c:y val="-0.2285803163493452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4.1132293471981517e-003"/>
                  <c:y val="-0.2244394450693663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4678284365234242e-003"/>
                  <c:y val="-0.2178138843755641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4678284365234242e-003"/>
                  <c:y val="-0.207047452401783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7.4038492155551611e-003"/>
                  <c:y val="-0.159840575483620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6.5810577837215759e-003"/>
                  <c:y val="-0.2029065811218042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2904379153645656e-003"/>
                  <c:y val="-0.2053909927925675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1132293471981517e-003"/>
                  <c:y val="-0.2310650057631684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4.1132293471981517e-003"/>
                  <c:y val="-0.22029857378938744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5.7584483048804345e-003"/>
                  <c:y val="-0.22029857378938744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7.4038492155551611e-003"/>
                  <c:y val="-0.1681225957866377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8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'H19'!$K$7:$K$18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'H19'!$B$7:$B$18</c:f>
              <c:numCache>
                <c:formatCode>#,##0_);[Red]\(#,##0\)</c:formatCode>
                <c:ptCount val="12"/>
                <c:pt idx="0">
                  <c:v>49427</c:v>
                </c:pt>
                <c:pt idx="1">
                  <c:v>49448</c:v>
                </c:pt>
                <c:pt idx="2">
                  <c:v>49445</c:v>
                </c:pt>
                <c:pt idx="3">
                  <c:v>49440</c:v>
                </c:pt>
                <c:pt idx="4">
                  <c:v>49431</c:v>
                </c:pt>
                <c:pt idx="5">
                  <c:v>49398</c:v>
                </c:pt>
                <c:pt idx="6">
                  <c:v>49430</c:v>
                </c:pt>
                <c:pt idx="7">
                  <c:v>49432</c:v>
                </c:pt>
                <c:pt idx="8">
                  <c:v>49450</c:v>
                </c:pt>
                <c:pt idx="9">
                  <c:v>49442</c:v>
                </c:pt>
                <c:pt idx="10">
                  <c:v>49442</c:v>
                </c:pt>
                <c:pt idx="11">
                  <c:v>49394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5.1004335030044985e-002"/>
                  <c:y val="-4.637864711355525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5.1004335030044985e-002"/>
                  <c:y val="-4.720659917510311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5.4294954898401998e-002"/>
                  <c:y val="-3.726839700592981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5.1826944508886127e-002"/>
                  <c:y val="-4.223749809051646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5.018172555120385e-002"/>
                  <c:y val="-4.058131622436084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5.3472345419560856e-002"/>
                  <c:y val="2.815842464136427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5.264955398772727e-002"/>
                  <c:y val="-3.892485661514533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5.4294954898401998e-002"/>
                  <c:y val="-4.720659917510311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5.7585574766759011e-002"/>
                  <c:y val="3.561193739671429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5.4294954898401998e-002"/>
                  <c:y val="-3.06428363121276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5.018172555120385e-002"/>
                  <c:y val="3.975308641975308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5.6762965287917869e-002"/>
                  <c:y val="-3.726839700592981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'H19'!$H$7:$H$18</c:f>
              <c:numCache>
                <c:formatCode>#,##0_);[Red]\(#,##0\)</c:formatCode>
                <c:ptCount val="12"/>
                <c:pt idx="0">
                  <c:v>14827</c:v>
                </c:pt>
                <c:pt idx="1">
                  <c:v>14851</c:v>
                </c:pt>
                <c:pt idx="2">
                  <c:v>14867</c:v>
                </c:pt>
                <c:pt idx="3">
                  <c:v>14875</c:v>
                </c:pt>
                <c:pt idx="4">
                  <c:v>14882</c:v>
                </c:pt>
                <c:pt idx="5">
                  <c:v>14890</c:v>
                </c:pt>
                <c:pt idx="6">
                  <c:v>14926</c:v>
                </c:pt>
                <c:pt idx="7">
                  <c:v>14936</c:v>
                </c:pt>
                <c:pt idx="8">
                  <c:v>14933</c:v>
                </c:pt>
                <c:pt idx="9">
                  <c:v>14934</c:v>
                </c:pt>
                <c:pt idx="10">
                  <c:v>14943</c:v>
                </c:pt>
                <c:pt idx="11">
                  <c:v>14941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19287017199107"/>
              <c:y val="0.15230040689358273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600"/>
          <c:min val="49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4993820216917331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000"/>
          <c:min val="146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334129377675272e-002"/>
          <c:y val="0.11617992195420017"/>
          <c:w val="0.20566146735990756"/>
          <c:h val="8.465608465608465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H18年度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0.10038106347817634"/>
          <c:w val="0.82265169193538845"/>
          <c:h val="0.8281903650932522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'H18'!$B$3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blipFill>
              <a:blip r:embed="rId1"/>
              <a:tile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>
                <a:blip r:embed="rId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invertIfNegative val="0"/>
            <c:bubble3D val="0"/>
            <c:spPr>
              <a:blipFill>
                <a:blip r:embed="rId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2"/>
            <c:invertIfNegative val="0"/>
            <c:bubble3D val="0"/>
            <c:spPr>
              <a:blipFill>
                <a:blip r:embed="rId4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3"/>
            <c:invertIfNegative val="0"/>
            <c:bubble3D val="0"/>
            <c:spPr>
              <a:blipFill>
                <a:blip r:embed="rId5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4"/>
            <c:invertIfNegative val="0"/>
            <c:bubble3D val="0"/>
            <c:spPr>
              <a:blipFill>
                <a:blip r:embed="rId6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5"/>
            <c:invertIfNegative val="0"/>
            <c:bubble3D val="0"/>
            <c:spPr>
              <a:blipFill>
                <a:blip r:embed="rId7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6"/>
            <c:invertIfNegative val="0"/>
            <c:bubble3D val="0"/>
            <c:spPr>
              <a:blipFill>
                <a:blip r:embed="rId8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7"/>
            <c:invertIfNegative val="0"/>
            <c:bubble3D val="0"/>
            <c:spPr>
              <a:blipFill>
                <a:blip r:embed="rId9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8"/>
            <c:invertIfNegative val="0"/>
            <c:bubble3D val="0"/>
            <c:spPr>
              <a:blipFill>
                <a:blip r:embed="rId10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9"/>
            <c:invertIfNegative val="0"/>
            <c:bubble3D val="0"/>
            <c:spPr>
              <a:blipFill>
                <a:blip r:embed="rId11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0"/>
            <c:invertIfNegative val="0"/>
            <c:bubble3D val="0"/>
            <c:spPr>
              <a:blipFill>
                <a:blip r:embed="rId1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1"/>
            <c:invertIfNegative val="0"/>
            <c:bubble3D val="0"/>
            <c:spPr>
              <a:blipFill>
                <a:blip r:embed="rId1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Lbls>
            <c:dLbl>
              <c:idx val="0"/>
              <c:layout>
                <c:manualLayout>
                  <c:x val="-3.2904379153645656e-003"/>
                  <c:y val="-0.13830771153605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6.5810577837215759e-003"/>
                  <c:y val="-0.171435237262008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4.1132293471981517e-003"/>
                  <c:y val="-0.1349947923176269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7.4038492155551611e-003"/>
                  <c:y val="-0.1689508255912455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9.0490681732374439e-003"/>
                  <c:y val="-0.1987654320987654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1.069446908391217e-002"/>
                  <c:y val="-0.2459723090169284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8.2264586943963033e-003"/>
                  <c:y val="-0.3113994084072824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8.2264586943963033e-003"/>
                  <c:y val="-0.3652318460192475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4678284365234242e-003"/>
                  <c:y val="-0.3718574067130497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7.4038492155551611e-003"/>
                  <c:y val="-0.3677162576900109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5.7584483048804345e-003"/>
                  <c:y val="-0.2964921051535224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7.4038492155551611e-003"/>
                  <c:y val="-0.16066880528822786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8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'H18'!$K$7:$K$18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'H18'!$B$7:$B$18</c:f>
              <c:numCache>
                <c:formatCode>#,##0_);[Red]\(#,##0\)</c:formatCode>
                <c:ptCount val="12"/>
                <c:pt idx="0">
                  <c:v>49383</c:v>
                </c:pt>
                <c:pt idx="1">
                  <c:v>49407</c:v>
                </c:pt>
                <c:pt idx="2">
                  <c:v>49389</c:v>
                </c:pt>
                <c:pt idx="3">
                  <c:v>49405</c:v>
                </c:pt>
                <c:pt idx="4">
                  <c:v>49429</c:v>
                </c:pt>
                <c:pt idx="5">
                  <c:v>49462</c:v>
                </c:pt>
                <c:pt idx="6">
                  <c:v>49510</c:v>
                </c:pt>
                <c:pt idx="7">
                  <c:v>49542</c:v>
                </c:pt>
                <c:pt idx="8">
                  <c:v>49545</c:v>
                </c:pt>
                <c:pt idx="9">
                  <c:v>49542</c:v>
                </c:pt>
                <c:pt idx="10">
                  <c:v>49498</c:v>
                </c:pt>
                <c:pt idx="11">
                  <c:v>49392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5.264955398772727e-002"/>
                  <c:y val="2.981460650751989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5.4294954898401998e-002"/>
                  <c:y val="-2.981460650751989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5.4294954898401998e-002"/>
                  <c:y val="-3.561193739671429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6.2521413592798294e-002"/>
                  <c:y val="-4.637864711355525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6.0876194635116017e-002"/>
                  <c:y val="-3.561193739671429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7.7329112023908617e-002"/>
                  <c:y val="-3.229929592134316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5.6762965287917869e-002"/>
                  <c:y val="-3.726839700592981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5.5940173856084283e-002"/>
                  <c:y val="-3.561193739671429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5.5940173856084283e-002"/>
                  <c:y val="-3.644016720132205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5.5940173856084283e-002"/>
                  <c:y val="-3.06428363121276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5.3472345419560856e-002"/>
                  <c:y val="-2.981460650751989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5.3472345419560856e-002"/>
                  <c:y val="3.561193739671429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'H18'!$H$7:$H$18</c:f>
              <c:numCache>
                <c:formatCode>#,##0_);[Red]\(#,##0\)</c:formatCode>
                <c:ptCount val="12"/>
                <c:pt idx="0">
                  <c:v>14589</c:v>
                </c:pt>
                <c:pt idx="1">
                  <c:v>14621</c:v>
                </c:pt>
                <c:pt idx="2">
                  <c:v>14631</c:v>
                </c:pt>
                <c:pt idx="3">
                  <c:v>14650</c:v>
                </c:pt>
                <c:pt idx="4">
                  <c:v>14673</c:v>
                </c:pt>
                <c:pt idx="5">
                  <c:v>14700</c:v>
                </c:pt>
                <c:pt idx="6">
                  <c:v>14736</c:v>
                </c:pt>
                <c:pt idx="7">
                  <c:v>14757</c:v>
                </c:pt>
                <c:pt idx="8">
                  <c:v>14767</c:v>
                </c:pt>
                <c:pt idx="9">
                  <c:v>14771</c:v>
                </c:pt>
                <c:pt idx="10">
                  <c:v>14775</c:v>
                </c:pt>
                <c:pt idx="11">
                  <c:v>14783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19287017199107"/>
              <c:y val="0.15230040689358273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600"/>
          <c:min val="49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4993820216917331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800"/>
          <c:min val="144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05376710926732"/>
          <c:y val="0.11861378438806261"/>
          <c:w val="0.20566146735990756"/>
          <c:h val="8.465608465608465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H17年度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0.10038106347817634"/>
          <c:w val="0.82265169193538845"/>
          <c:h val="0.8281903650932522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'H17'!$B$3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blipFill>
              <a:blip r:embed="rId1"/>
              <a:tile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>
                <a:blip r:embed="rId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invertIfNegative val="0"/>
            <c:bubble3D val="0"/>
            <c:spPr>
              <a:blipFill>
                <a:blip r:embed="rId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2"/>
            <c:invertIfNegative val="0"/>
            <c:bubble3D val="0"/>
            <c:spPr>
              <a:blipFill>
                <a:blip r:embed="rId4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3"/>
            <c:invertIfNegative val="0"/>
            <c:bubble3D val="0"/>
            <c:spPr>
              <a:blipFill>
                <a:blip r:embed="rId5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4"/>
            <c:invertIfNegative val="0"/>
            <c:bubble3D val="0"/>
            <c:spPr>
              <a:blipFill>
                <a:blip r:embed="rId6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5"/>
            <c:invertIfNegative val="0"/>
            <c:bubble3D val="0"/>
            <c:spPr>
              <a:blipFill>
                <a:blip r:embed="rId7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6"/>
            <c:invertIfNegative val="0"/>
            <c:bubble3D val="0"/>
            <c:spPr>
              <a:blipFill>
                <a:blip r:embed="rId8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7"/>
            <c:invertIfNegative val="0"/>
            <c:bubble3D val="0"/>
            <c:spPr>
              <a:blipFill>
                <a:blip r:embed="rId9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8"/>
            <c:invertIfNegative val="0"/>
            <c:bubble3D val="0"/>
            <c:spPr>
              <a:blipFill>
                <a:blip r:embed="rId10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9"/>
            <c:invertIfNegative val="0"/>
            <c:bubble3D val="0"/>
            <c:spPr>
              <a:blipFill>
                <a:blip r:embed="rId11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0"/>
            <c:invertIfNegative val="0"/>
            <c:bubble3D val="0"/>
            <c:spPr>
              <a:blipFill>
                <a:blip r:embed="rId1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1"/>
            <c:invertIfNegative val="0"/>
            <c:bubble3D val="0"/>
            <c:spPr>
              <a:blipFill>
                <a:blip r:embed="rId1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Lbls>
            <c:dLbl>
              <c:idx val="0"/>
              <c:layout>
                <c:manualLayout>
                  <c:x val="0"/>
                  <c:y val="-7.205238234109624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8.2264586943963033e-003"/>
                  <c:y val="-0.1068363676762626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5.7584483048804345e-003"/>
                  <c:y val="-0.10186726659167604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4.1132293471981517e-003"/>
                  <c:y val="-0.1648096765682067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5.7584483048804345e-003"/>
                  <c:y val="-0.2277520865447374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2904379153645656e-003"/>
                  <c:y val="-0.26336430168451164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6.5810577837215759e-003"/>
                  <c:y val="-0.30477384771348026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2904379153645656e-003"/>
                  <c:y val="-0.3205096585149078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1132293471981517e-003"/>
                  <c:y val="-0.2940074157396991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4678284365234242e-003"/>
                  <c:y val="-0.3014612062381091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7.4038492155551611e-003"/>
                  <c:y val="-0.28903831465511254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1.2339688041594453e-002"/>
                  <c:y val="-0.20373481092641196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8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'H17'!$K$7:$K$18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'H17'!$B$7:$B$18</c:f>
              <c:numCache>
                <c:formatCode>#,##0_);[Red]\(#,##0\)</c:formatCode>
                <c:ptCount val="12"/>
                <c:pt idx="0">
                  <c:v>49200</c:v>
                </c:pt>
                <c:pt idx="1">
                  <c:v>49230</c:v>
                </c:pt>
                <c:pt idx="2">
                  <c:v>49227</c:v>
                </c:pt>
                <c:pt idx="3">
                  <c:v>49289</c:v>
                </c:pt>
                <c:pt idx="4">
                  <c:v>49350</c:v>
                </c:pt>
                <c:pt idx="5">
                  <c:v>49385</c:v>
                </c:pt>
                <c:pt idx="6">
                  <c:v>49421</c:v>
                </c:pt>
                <c:pt idx="7">
                  <c:v>49434</c:v>
                </c:pt>
                <c:pt idx="8">
                  <c:v>49409</c:v>
                </c:pt>
                <c:pt idx="9">
                  <c:v>49417</c:v>
                </c:pt>
                <c:pt idx="10">
                  <c:v>49393</c:v>
                </c:pt>
                <c:pt idx="11">
                  <c:v>49328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5.1004335030044985e-002"/>
                  <c:y val="-3.561193739671429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5.4294954898401998e-002"/>
                  <c:y val="-3.561193739671429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5.1004335030044985e-002"/>
                  <c:y val="-3.31275257259509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6.0876194635116017e-002"/>
                  <c:y val="-3.47839853351664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5.8408184245600146e-002"/>
                  <c:y val="-3.31275257259509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6.7457434371830036e-002"/>
                  <c:y val="-3.31275257259509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5.8408184245600146e-002"/>
                  <c:y val="-3.644016720132205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5.4294954898401998e-002"/>
                  <c:y val="-3.395575553055867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5.1004335030044985e-002"/>
                  <c:y val="-3.47839853351664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5.7585574766759011e-002"/>
                  <c:y val="-3.47839853351664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5.018172555120385e-002"/>
                  <c:y val="3.229929592134316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5.1826944508886127e-002"/>
                  <c:y val="3.561193739671429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'H17'!$H$7:$H$18</c:f>
              <c:numCache>
                <c:formatCode>#,##0_);[Red]\(#,##0\)</c:formatCode>
                <c:ptCount val="12"/>
                <c:pt idx="0">
                  <c:v>14316</c:v>
                </c:pt>
                <c:pt idx="1">
                  <c:v>14326</c:v>
                </c:pt>
                <c:pt idx="2">
                  <c:v>14340</c:v>
                </c:pt>
                <c:pt idx="3">
                  <c:v>14357</c:v>
                </c:pt>
                <c:pt idx="4">
                  <c:v>14400</c:v>
                </c:pt>
                <c:pt idx="5">
                  <c:v>14432</c:v>
                </c:pt>
                <c:pt idx="6">
                  <c:v>14476</c:v>
                </c:pt>
                <c:pt idx="7">
                  <c:v>14499</c:v>
                </c:pt>
                <c:pt idx="8">
                  <c:v>14501</c:v>
                </c:pt>
                <c:pt idx="9">
                  <c:v>14524</c:v>
                </c:pt>
                <c:pt idx="10">
                  <c:v>14526</c:v>
                </c:pt>
                <c:pt idx="11">
                  <c:v>14543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19287017199107"/>
              <c:y val="0.15230040689358273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50"/>
          <c:min val="49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4993820216917331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550"/>
          <c:min val="1415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334129377675272e-002"/>
          <c:y val="0.11617992195420017"/>
          <c:w val="0.20566146735990756"/>
          <c:h val="8.465608465608465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H16年度　人口と世帯数の月別推移（合併後）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13756598133566639"/>
          <c:y val="2.4962627703033185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75e-002"/>
          <c:y val="0.10014563140237391"/>
          <c:w val="0.82232648002333042"/>
          <c:h val="0.8289882268653425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'H16.11～'!$B$3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blipFill>
              <a:blip r:embed="rId1"/>
              <a:tile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>
                <a:blip r:embed="rId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invertIfNegative val="0"/>
            <c:bubble3D val="0"/>
            <c:spPr>
              <a:blipFill>
                <a:blip r:embed="rId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2"/>
            <c:invertIfNegative val="0"/>
            <c:bubble3D val="0"/>
            <c:spPr>
              <a:blipFill>
                <a:blip r:embed="rId4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7"/>
            <c:invertIfNegative val="0"/>
            <c:bubble3D val="0"/>
            <c:spPr>
              <a:blipFill>
                <a:blip r:embed="rId5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8"/>
            <c:invertIfNegative val="0"/>
            <c:bubble3D val="0"/>
            <c:spPr>
              <a:blipFill>
                <a:blip r:embed="rId6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9"/>
            <c:invertIfNegative val="0"/>
            <c:bubble3D val="0"/>
            <c:spPr>
              <a:blipFill>
                <a:blip r:embed="rId7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0"/>
            <c:invertIfNegative val="0"/>
            <c:bubble3D val="0"/>
            <c:spPr>
              <a:blipFill>
                <a:blip r:embed="rId8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1"/>
            <c:invertIfNegative val="0"/>
            <c:bubble3D val="0"/>
            <c:spPr>
              <a:blipFill>
                <a:blip r:embed="rId9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Lbls>
            <c:dLbl>
              <c:idx val="0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8.2232429279673371e-003"/>
                  <c:y val="-0.1500466378710535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9.8678550597841933e-003"/>
                  <c:y val="-0.1790613181226362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1.0690069991251093e-002"/>
                  <c:y val="-0.2006150412300824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1.0690069991251093e-002"/>
                  <c:y val="-0.2064179772803990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7.4008457276173809e-003"/>
                  <c:y val="-0.1260060209009306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8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'H16.11～'!$K$6:$K$17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'H16.11～'!$B$6:$B$17</c:f>
              <c:numCache>
                <c:formatCode>#,##0_);[Red]\(#,##0\)</c:formatCode>
                <c:ptCount val="12"/>
                <c:pt idx="0">
                  <c:v>0</c:v>
                </c:pt>
                <c:pt idx="7">
                  <c:v>49192</c:v>
                </c:pt>
                <c:pt idx="8">
                  <c:v>49211</c:v>
                </c:pt>
                <c:pt idx="9">
                  <c:v>49228</c:v>
                </c:pt>
                <c:pt idx="10">
                  <c:v>49237</c:v>
                </c:pt>
                <c:pt idx="11">
                  <c:v>49175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'H16.11～'!$H$3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5.5918088363954503e-002"/>
                  <c:y val="-4.891010670910230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5.5918088363954503e-002"/>
                  <c:y val="-4.891010670910230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5.427347623213765e-002"/>
                  <c:y val="-4.80812339402456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5.5095873432487605e-002"/>
                  <c:y val="4.476519175260573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5.8385097696121317e-002"/>
                  <c:y val="-4.476519175260573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'H16.11～'!$H$6:$H$17</c:f>
              <c:numCache>
                <c:formatCode>#,##0_);[Red]\(#,##0\)</c:formatCode>
                <c:ptCount val="12"/>
                <c:pt idx="7">
                  <c:v>14254</c:v>
                </c:pt>
                <c:pt idx="8">
                  <c:v>14268</c:v>
                </c:pt>
                <c:pt idx="9">
                  <c:v>14285</c:v>
                </c:pt>
                <c:pt idx="10">
                  <c:v>14284</c:v>
                </c:pt>
                <c:pt idx="11">
                  <c:v>14284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168452901720621"/>
              <c:y val="0.15222573556258223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400"/>
          <c:min val="49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4905312032846287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400"/>
          <c:min val="140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67734762321377"/>
          <c:y val="0.11853211261978079"/>
          <c:w val="0.20601851851851852"/>
          <c:h val="8.3989501312335957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H29年度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9.4783152105986757e-002"/>
          <c:w val="0.8128249566724437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'H29'!$B$3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delete val="1"/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'H29'!$K$6:$K$17</c:f>
              <c:strCache>
                <c:ptCount val="12"/>
                <c:pt idx="0">
                  <c:v>H29.4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'H29'!$B$6:$B$17</c:f>
              <c:numCache>
                <c:formatCode>#,##0_);[Red]\(#,##0\)</c:formatCode>
                <c:ptCount val="12"/>
                <c:pt idx="0">
                  <c:v>49003</c:v>
                </c:pt>
                <c:pt idx="1">
                  <c:v>48935</c:v>
                </c:pt>
                <c:pt idx="2">
                  <c:v>48955</c:v>
                </c:pt>
                <c:pt idx="3">
                  <c:v>48944</c:v>
                </c:pt>
                <c:pt idx="4">
                  <c:v>48870</c:v>
                </c:pt>
                <c:pt idx="5">
                  <c:v>48897</c:v>
                </c:pt>
                <c:pt idx="6">
                  <c:v>48863</c:v>
                </c:pt>
                <c:pt idx="7">
                  <c:v>48875</c:v>
                </c:pt>
                <c:pt idx="8">
                  <c:v>48840</c:v>
                </c:pt>
                <c:pt idx="9">
                  <c:v>48723</c:v>
                </c:pt>
                <c:pt idx="10">
                  <c:v>48711</c:v>
                </c:pt>
                <c:pt idx="11">
                  <c:v>48659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571828218179835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5764134335894322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0320510196190814e-002"/>
                  <c:y val="-6.170006526961907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46260183681544e-002"/>
                  <c:y val="-3.251760196642086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571828218179835e-002"/>
                  <c:y val="-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759044200930688e-002"/>
                  <c:y val="-4.919329528253412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8202668340634197e-002"/>
                  <c:y val="-4.168923329028315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3892520367363089e-002"/>
                  <c:y val="-3.58527406296435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4.2266770379872358e-002"/>
                  <c:y val="-4.585815661931147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4.7956622406601257e-002"/>
                  <c:y val="-3.752030996125484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4.7956622406601257e-002"/>
                  <c:y val="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'H29'!$H$6:$H$17</c:f>
              <c:numCache>
                <c:formatCode>#,##0_);[Red]\(#,##0\)</c:formatCode>
                <c:ptCount val="12"/>
                <c:pt idx="0">
                  <c:v>16696</c:v>
                </c:pt>
                <c:pt idx="1">
                  <c:v>16663</c:v>
                </c:pt>
                <c:pt idx="2">
                  <c:v>16709</c:v>
                </c:pt>
                <c:pt idx="3">
                  <c:v>16726</c:v>
                </c:pt>
                <c:pt idx="4">
                  <c:v>16698</c:v>
                </c:pt>
                <c:pt idx="5">
                  <c:v>16739</c:v>
                </c:pt>
                <c:pt idx="6">
                  <c:v>16719</c:v>
                </c:pt>
                <c:pt idx="7">
                  <c:v>16777</c:v>
                </c:pt>
                <c:pt idx="8">
                  <c:v>16779</c:v>
                </c:pt>
                <c:pt idx="9">
                  <c:v>16718</c:v>
                </c:pt>
                <c:pt idx="10">
                  <c:v>16728</c:v>
                </c:pt>
                <c:pt idx="11">
                  <c:v>16739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At val="48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00"/>
          <c:min val="48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0"/>
        <c:axPos val="b"/>
        <c:numFmt formatCode="#,##0_);[Red]\(#,##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8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7000"/>
          <c:min val="160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582322357019065"/>
              <c:y val="1.988806954686219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705368068159587"/>
          <c:y val="0.1003596772625644"/>
          <c:w val="0.21490467937608318"/>
          <c:h val="0.11640211640211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H28年度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9.4783152105986757e-002"/>
          <c:w val="0.8128249566724437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'H28'!$B$3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'H28'!$K$6:$K$17</c:f>
              <c:strCache>
                <c:ptCount val="12"/>
                <c:pt idx="0">
                  <c:v>H28.4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'H28'!$B$6:$B$17</c:f>
              <c:numCache>
                <c:formatCode>#,##0_);[Red]\(#,##0\)</c:formatCode>
                <c:ptCount val="12"/>
                <c:pt idx="0">
                  <c:v>49248</c:v>
                </c:pt>
                <c:pt idx="1">
                  <c:v>49170</c:v>
                </c:pt>
                <c:pt idx="2">
                  <c:v>49150</c:v>
                </c:pt>
                <c:pt idx="3">
                  <c:v>49115</c:v>
                </c:pt>
                <c:pt idx="4">
                  <c:v>49113</c:v>
                </c:pt>
                <c:pt idx="5">
                  <c:v>49094</c:v>
                </c:pt>
                <c:pt idx="6">
                  <c:v>49119</c:v>
                </c:pt>
                <c:pt idx="7">
                  <c:v>49083</c:v>
                </c:pt>
                <c:pt idx="8">
                  <c:v>49095</c:v>
                </c:pt>
                <c:pt idx="9">
                  <c:v>49034</c:v>
                </c:pt>
                <c:pt idx="10">
                  <c:v>49038</c:v>
                </c:pt>
                <c:pt idx="11">
                  <c:v>49073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571828218179835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3.5764134335894322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0320510196190814e-002"/>
                  <c:y val="-6.170006526961907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46260183681544e-002"/>
                  <c:y val="-3.251760196642086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571828218179835e-002"/>
                  <c:y val="-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759044200930688e-002"/>
                  <c:y val="-4.919329528253412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8202668340634197e-002"/>
                  <c:y val="-4.1689233290283158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4.3892520367363089e-002"/>
                  <c:y val="-4.419058728770015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3892520367363089e-002"/>
                  <c:y val="-3.58527406296435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4.2266770379872358e-002"/>
                  <c:y val="-4.585815661931147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5.4459258450579293e-002"/>
                  <c:y val="-5.836492660639642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8.7785040734726177e-002"/>
                  <c:y val="-1.167298532127928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'H28'!$H$6:$H$17</c:f>
              <c:numCache>
                <c:formatCode>#,##0_);[Red]\(#,##0\)</c:formatCode>
                <c:ptCount val="12"/>
                <c:pt idx="0">
                  <c:v>16503</c:v>
                </c:pt>
                <c:pt idx="1">
                  <c:v>16482</c:v>
                </c:pt>
                <c:pt idx="2">
                  <c:v>16505</c:v>
                </c:pt>
                <c:pt idx="3">
                  <c:v>16520</c:v>
                </c:pt>
                <c:pt idx="4">
                  <c:v>16533</c:v>
                </c:pt>
                <c:pt idx="5">
                  <c:v>16553</c:v>
                </c:pt>
                <c:pt idx="6">
                  <c:v>16597</c:v>
                </c:pt>
                <c:pt idx="7">
                  <c:v>16575</c:v>
                </c:pt>
                <c:pt idx="8">
                  <c:v>16611</c:v>
                </c:pt>
                <c:pt idx="9">
                  <c:v>16578</c:v>
                </c:pt>
                <c:pt idx="10">
                  <c:v>16603</c:v>
                </c:pt>
                <c:pt idx="11">
                  <c:v>16698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At val="48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00"/>
          <c:min val="48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0"/>
        <c:axPos val="b"/>
        <c:numFmt formatCode="#,##0_);[Red]\(#,##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700"/>
          <c:min val="160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582322357019065"/>
              <c:y val="1.9888069546862199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189476748681975"/>
          <c:y val="0.28022219444791624"/>
          <c:w val="0.21490467937608318"/>
          <c:h val="0.11640211640211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H27年度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9.4783152105986757e-002"/>
          <c:w val="0.8128249566724437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'H27'!$B$3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'H27'!$K$6:$K$17</c:f>
              <c:strCache>
                <c:ptCount val="12"/>
                <c:pt idx="0">
                  <c:v>H27.4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'H27'!$B$6:$B$17</c:f>
              <c:numCache>
                <c:formatCode>#,##0_);[Red]\(#,##0\)</c:formatCode>
                <c:ptCount val="12"/>
                <c:pt idx="0">
                  <c:v>49258</c:v>
                </c:pt>
                <c:pt idx="1">
                  <c:v>49237</c:v>
                </c:pt>
                <c:pt idx="2">
                  <c:v>49305</c:v>
                </c:pt>
                <c:pt idx="3">
                  <c:v>49334</c:v>
                </c:pt>
                <c:pt idx="4">
                  <c:v>49321</c:v>
                </c:pt>
                <c:pt idx="5">
                  <c:v>49331</c:v>
                </c:pt>
                <c:pt idx="6">
                  <c:v>49342</c:v>
                </c:pt>
                <c:pt idx="7">
                  <c:v>49336</c:v>
                </c:pt>
                <c:pt idx="8">
                  <c:v>49321</c:v>
                </c:pt>
                <c:pt idx="9">
                  <c:v>49263</c:v>
                </c:pt>
                <c:pt idx="10">
                  <c:v>49266</c:v>
                </c:pt>
                <c:pt idx="11">
                  <c:v>49272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571828218179835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3571828218179835e-002"/>
                  <c:y val="-6.420169701009595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0320510196190814e-002"/>
                  <c:y val="-6.170006526961907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46260183681544e-002"/>
                  <c:y val="-3.251760196642086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571828218179835e-002"/>
                  <c:y val="-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759044200930688e-002"/>
                  <c:y val="-4.919329528253412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4384612235428978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5197396252678122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6823146240168853e-002"/>
                  <c:y val="-3.58527406296435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1946260183681544e-002"/>
                  <c:y val="-2.834867863739254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5197396252678122e-002"/>
                  <c:y val="-4.669194128511713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6010362222919709e-002"/>
                  <c:y val="-3.918787929286617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6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6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'H27'!$H$6:$H$17</c:f>
              <c:numCache>
                <c:formatCode>#,##0_);[Red]\(#,##0\)</c:formatCode>
                <c:ptCount val="12"/>
                <c:pt idx="0">
                  <c:v>16220</c:v>
                </c:pt>
                <c:pt idx="1">
                  <c:v>16212</c:v>
                </c:pt>
                <c:pt idx="2">
                  <c:v>16264</c:v>
                </c:pt>
                <c:pt idx="3">
                  <c:v>16292</c:v>
                </c:pt>
                <c:pt idx="4">
                  <c:v>16290</c:v>
                </c:pt>
                <c:pt idx="5">
                  <c:v>16330</c:v>
                </c:pt>
                <c:pt idx="6">
                  <c:v>16346</c:v>
                </c:pt>
                <c:pt idx="7">
                  <c:v>16349</c:v>
                </c:pt>
                <c:pt idx="8">
                  <c:v>16385</c:v>
                </c:pt>
                <c:pt idx="9">
                  <c:v>16376</c:v>
                </c:pt>
                <c:pt idx="10">
                  <c:v>16398</c:v>
                </c:pt>
                <c:pt idx="11">
                  <c:v>16481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159086050118954"/>
              <c:y val="8.4459442569678786e-00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  <c:min val="49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550"/>
          <c:min val="155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84869698913287"/>
          <c:y val="8.8920551597716946e-002"/>
          <c:w val="0.20566146735990756"/>
          <c:h val="8.465608465608465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H25年度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9.4783152105986757e-002"/>
          <c:w val="0.8128249566724437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'H26'!$B$3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blipFill>
              <a:blip r:embed="rId1"/>
              <a:tile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>
                <a:blip r:embed="rId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invertIfNegative val="0"/>
            <c:bubble3D val="0"/>
            <c:spPr>
              <a:blipFill>
                <a:blip r:embed="rId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2"/>
            <c:invertIfNegative val="0"/>
            <c:bubble3D val="0"/>
            <c:spPr>
              <a:blipFill>
                <a:blip r:embed="rId4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3"/>
            <c:invertIfNegative val="0"/>
            <c:bubble3D val="0"/>
            <c:spPr>
              <a:blipFill>
                <a:blip r:embed="rId5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4"/>
            <c:invertIfNegative val="0"/>
            <c:bubble3D val="0"/>
            <c:spPr>
              <a:blipFill>
                <a:blip r:embed="rId6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5"/>
            <c:invertIfNegative val="0"/>
            <c:bubble3D val="0"/>
            <c:spPr>
              <a:blipFill>
                <a:blip r:embed="rId7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6"/>
            <c:invertIfNegative val="0"/>
            <c:bubble3D val="0"/>
            <c:spPr>
              <a:blipFill>
                <a:blip r:embed="rId8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7"/>
            <c:invertIfNegative val="0"/>
            <c:bubble3D val="0"/>
            <c:spPr>
              <a:blipFill>
                <a:blip r:embed="rId9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8"/>
            <c:invertIfNegative val="0"/>
            <c:bubble3D val="0"/>
            <c:spPr>
              <a:blipFill>
                <a:blip r:embed="rId10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9"/>
            <c:invertIfNegative val="0"/>
            <c:bubble3D val="0"/>
            <c:spPr>
              <a:blipFill>
                <a:blip r:embed="rId11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0"/>
            <c:invertIfNegative val="0"/>
            <c:bubble3D val="0"/>
            <c:spPr>
              <a:blipFill>
                <a:blip r:embed="rId1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1"/>
            <c:invertIfNegative val="0"/>
            <c:bubble3D val="0"/>
            <c:spPr>
              <a:blipFill>
                <a:blip r:embed="rId1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Lbls>
            <c:dLbl>
              <c:idx val="0"/>
              <c:layout>
                <c:manualLayout>
                  <c:x val="0"/>
                  <c:y val="-0.2176186310044577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0"/>
                  <c:y val="-0.2101145690122068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1.6255680344982875e-003"/>
                  <c:y val="-0.1909372439556166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1.6255680344982875e-003"/>
                  <c:y val="-0.2417983863128219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1.6255680344982875e-003"/>
                  <c:y val="-0.2659784193642461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0"/>
                  <c:y val="-0.2743162660223027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0"/>
                  <c:y val="-0.2718149120248857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8.1278401724914373e-004"/>
                  <c:y val="-0.2718149120248857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8.1278401724914373e-004"/>
                  <c:y val="-0.26514463469844046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8.1278401724914373e-004"/>
                  <c:y val="-0.2576405727061895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0"/>
                  <c:y val="-0.2718149120248857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-0.2051118610173728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FF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'H26'!$K$6:$K$17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'H26'!$B$6:$B$17</c:f>
              <c:numCache>
                <c:formatCode>#,##0_);[Red]\(#,##0\)</c:formatCode>
                <c:ptCount val="12"/>
                <c:pt idx="0">
                  <c:v>49843</c:v>
                </c:pt>
                <c:pt idx="1">
                  <c:v>49791</c:v>
                </c:pt>
                <c:pt idx="2">
                  <c:v>49746</c:v>
                </c:pt>
                <c:pt idx="3">
                  <c:v>49754</c:v>
                </c:pt>
                <c:pt idx="4">
                  <c:v>49759</c:v>
                </c:pt>
                <c:pt idx="5">
                  <c:v>49741</c:v>
                </c:pt>
                <c:pt idx="6">
                  <c:v>49729</c:v>
                </c:pt>
                <c:pt idx="7">
                  <c:v>49705</c:v>
                </c:pt>
                <c:pt idx="8">
                  <c:v>49700</c:v>
                </c:pt>
                <c:pt idx="9">
                  <c:v>49689</c:v>
                </c:pt>
                <c:pt idx="10">
                  <c:v>49670</c:v>
                </c:pt>
                <c:pt idx="11">
                  <c:v>49588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571828218179835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3571828218179835e-002"/>
                  <c:y val="-6.420169701009595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0320510196190814e-002"/>
                  <c:y val="-6.170006526961907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46260183681544e-002"/>
                  <c:y val="-3.251760196642086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571828218179835e-002"/>
                  <c:y val="-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759044200930688e-002"/>
                  <c:y val="-4.919329528253412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4384612235428978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5197396252678122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6823146240168853e-002"/>
                  <c:y val="-3.58527406296435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1946260183681544e-002"/>
                  <c:y val="-2.834867863739254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5197396252678122e-002"/>
                  <c:y val="-4.669194128511713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6010362222919709e-002"/>
                  <c:y val="-3.918787929286617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'H26'!$H$6:$H$17</c:f>
              <c:numCache>
                <c:formatCode>#,##0_);[Red]\(#,##0\)</c:formatCode>
                <c:ptCount val="12"/>
                <c:pt idx="0">
                  <c:v>16024</c:v>
                </c:pt>
                <c:pt idx="1">
                  <c:v>16020</c:v>
                </c:pt>
                <c:pt idx="2">
                  <c:v>16003</c:v>
                </c:pt>
                <c:pt idx="3">
                  <c:v>16051</c:v>
                </c:pt>
                <c:pt idx="4">
                  <c:v>16062</c:v>
                </c:pt>
                <c:pt idx="5">
                  <c:v>16063</c:v>
                </c:pt>
                <c:pt idx="6">
                  <c:v>16085</c:v>
                </c:pt>
                <c:pt idx="7">
                  <c:v>16079</c:v>
                </c:pt>
                <c:pt idx="8">
                  <c:v>16104</c:v>
                </c:pt>
                <c:pt idx="9">
                  <c:v>16118</c:v>
                </c:pt>
                <c:pt idx="10">
                  <c:v>16114</c:v>
                </c:pt>
                <c:pt idx="11">
                  <c:v>16121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159086050118954"/>
              <c:y val="9.6588481995306147e-00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  <c:min val="49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200"/>
          <c:min val="150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49012222692268e-002"/>
          <c:y val="0.10547098279381743"/>
          <c:w val="0.20566146735990756"/>
          <c:h val="8.465608465608465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H25年度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9.4783152105986757e-002"/>
          <c:w val="0.8128249566724437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'H25'!$B$3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blipFill>
              <a:blip r:embed="rId1"/>
              <a:tile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>
                <a:blip r:embed="rId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invertIfNegative val="0"/>
            <c:bubble3D val="0"/>
            <c:spPr>
              <a:blipFill>
                <a:blip r:embed="rId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2"/>
            <c:invertIfNegative val="0"/>
            <c:bubble3D val="0"/>
            <c:spPr>
              <a:blipFill>
                <a:blip r:embed="rId4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3"/>
            <c:invertIfNegative val="0"/>
            <c:bubble3D val="0"/>
            <c:spPr>
              <a:blipFill>
                <a:blip r:embed="rId5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4"/>
            <c:invertIfNegative val="0"/>
            <c:bubble3D val="0"/>
            <c:spPr>
              <a:blipFill>
                <a:blip r:embed="rId6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5"/>
            <c:invertIfNegative val="0"/>
            <c:bubble3D val="0"/>
            <c:spPr>
              <a:blipFill>
                <a:blip r:embed="rId7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6"/>
            <c:invertIfNegative val="0"/>
            <c:bubble3D val="0"/>
            <c:spPr>
              <a:blipFill>
                <a:blip r:embed="rId8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7"/>
            <c:invertIfNegative val="0"/>
            <c:bubble3D val="0"/>
            <c:spPr>
              <a:blipFill>
                <a:blip r:embed="rId9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8"/>
            <c:invertIfNegative val="0"/>
            <c:bubble3D val="0"/>
            <c:spPr>
              <a:blipFill>
                <a:blip r:embed="rId10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9"/>
            <c:invertIfNegative val="0"/>
            <c:bubble3D val="0"/>
            <c:spPr>
              <a:blipFill>
                <a:blip r:embed="rId11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0"/>
            <c:invertIfNegative val="0"/>
            <c:bubble3D val="0"/>
            <c:spPr>
              <a:blipFill>
                <a:blip r:embed="rId1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1"/>
            <c:invertIfNegative val="0"/>
            <c:bubble3D val="0"/>
            <c:spPr>
              <a:blipFill>
                <a:blip r:embed="rId1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Lbls>
            <c:dLbl>
              <c:idx val="0"/>
              <c:layout>
                <c:manualLayout>
                  <c:x val="0"/>
                  <c:y val="-0.2176186310044577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0"/>
                  <c:y val="-0.2101145690122068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1.6255680344982875e-003"/>
                  <c:y val="-0.1909372439556166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1.6255680344982875e-003"/>
                  <c:y val="-0.2417983863128219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1.6255680344982875e-003"/>
                  <c:y val="-0.2659784193642461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0"/>
                  <c:y val="-0.2743162660223027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0"/>
                  <c:y val="-0.2718149120248857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8.1278401724914373e-004"/>
                  <c:y val="-0.2718149120248857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8.1278401724914373e-004"/>
                  <c:y val="-0.26514463469844046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8.1278401724914373e-004"/>
                  <c:y val="-0.25764057270618951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0"/>
                  <c:y val="-0.2718149120248857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-0.2051118610173728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FF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'H25'!$K$6:$K$17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'H25'!$B$6:$B$17</c:f>
              <c:numCache>
                <c:formatCode>#,##0_);[Red]\(#,##0\)</c:formatCode>
                <c:ptCount val="12"/>
                <c:pt idx="0">
                  <c:v>49843</c:v>
                </c:pt>
                <c:pt idx="1">
                  <c:v>49791</c:v>
                </c:pt>
                <c:pt idx="2">
                  <c:v>49746</c:v>
                </c:pt>
                <c:pt idx="3">
                  <c:v>49754</c:v>
                </c:pt>
                <c:pt idx="4">
                  <c:v>49759</c:v>
                </c:pt>
                <c:pt idx="5">
                  <c:v>49741</c:v>
                </c:pt>
                <c:pt idx="6">
                  <c:v>49729</c:v>
                </c:pt>
                <c:pt idx="7">
                  <c:v>49705</c:v>
                </c:pt>
                <c:pt idx="8">
                  <c:v>49700</c:v>
                </c:pt>
                <c:pt idx="9">
                  <c:v>49689</c:v>
                </c:pt>
                <c:pt idx="10">
                  <c:v>49670</c:v>
                </c:pt>
                <c:pt idx="11">
                  <c:v>49588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571828218179835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3571828218179835e-002"/>
                  <c:y val="-6.420169701009595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0320510196190814e-002"/>
                  <c:y val="-6.170006526961907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46260183681544e-002"/>
                  <c:y val="-3.251760196642086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571828218179835e-002"/>
                  <c:y val="-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759044200930688e-002"/>
                  <c:y val="-4.919329528253412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4384612235428978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5197396252678122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6823146240168853e-002"/>
                  <c:y val="-3.58527406296435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1946260183681544e-002"/>
                  <c:y val="-2.834867863739254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5197396252678122e-002"/>
                  <c:y val="-4.669194128511713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6010362222919709e-002"/>
                  <c:y val="-3.918787929286617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'H25'!$H$6:$H$17</c:f>
              <c:numCache>
                <c:formatCode>#,##0_);[Red]\(#,##0\)</c:formatCode>
                <c:ptCount val="12"/>
                <c:pt idx="0">
                  <c:v>16024</c:v>
                </c:pt>
                <c:pt idx="1">
                  <c:v>16020</c:v>
                </c:pt>
                <c:pt idx="2">
                  <c:v>16003</c:v>
                </c:pt>
                <c:pt idx="3">
                  <c:v>16051</c:v>
                </c:pt>
                <c:pt idx="4">
                  <c:v>16062</c:v>
                </c:pt>
                <c:pt idx="5">
                  <c:v>16063</c:v>
                </c:pt>
                <c:pt idx="6">
                  <c:v>16085</c:v>
                </c:pt>
                <c:pt idx="7">
                  <c:v>16079</c:v>
                </c:pt>
                <c:pt idx="8">
                  <c:v>16104</c:v>
                </c:pt>
                <c:pt idx="9">
                  <c:v>16118</c:v>
                </c:pt>
                <c:pt idx="10">
                  <c:v>16114</c:v>
                </c:pt>
                <c:pt idx="11">
                  <c:v>16121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159086050118954"/>
              <c:y val="9.6588481995306147e-00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  <c:min val="49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200"/>
          <c:min val="150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49012222692268e-002"/>
          <c:y val="0.10547098279381743"/>
          <c:w val="0.20566146735990756"/>
          <c:h val="8.465608465608465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H24年度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9.4783152105986757e-002"/>
          <c:w val="0.8128249566724437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'H24'!$B$3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blipFill>
              <a:blip r:embed="rId1"/>
              <a:tile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>
                <a:blip r:embed="rId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invertIfNegative val="0"/>
            <c:bubble3D val="0"/>
            <c:spPr>
              <a:blipFill>
                <a:blip r:embed="rId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2"/>
            <c:invertIfNegative val="0"/>
            <c:bubble3D val="0"/>
            <c:spPr>
              <a:blipFill>
                <a:blip r:embed="rId4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3"/>
            <c:invertIfNegative val="0"/>
            <c:bubble3D val="0"/>
            <c:spPr>
              <a:blipFill>
                <a:blip r:embed="rId5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4"/>
            <c:invertIfNegative val="0"/>
            <c:bubble3D val="0"/>
            <c:spPr>
              <a:blipFill>
                <a:blip r:embed="rId6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5"/>
            <c:invertIfNegative val="0"/>
            <c:bubble3D val="0"/>
            <c:spPr>
              <a:blipFill>
                <a:blip r:embed="rId7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6"/>
            <c:invertIfNegative val="0"/>
            <c:bubble3D val="0"/>
            <c:spPr>
              <a:blipFill>
                <a:blip r:embed="rId8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7"/>
            <c:invertIfNegative val="0"/>
            <c:bubble3D val="0"/>
            <c:spPr>
              <a:blipFill>
                <a:blip r:embed="rId9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8"/>
            <c:invertIfNegative val="0"/>
            <c:bubble3D val="0"/>
            <c:spPr>
              <a:blipFill>
                <a:blip r:embed="rId10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9"/>
            <c:invertIfNegative val="0"/>
            <c:bubble3D val="0"/>
            <c:spPr>
              <a:blipFill>
                <a:blip r:embed="rId11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0"/>
            <c:invertIfNegative val="0"/>
            <c:bubble3D val="0"/>
            <c:spPr>
              <a:blipFill>
                <a:blip r:embed="rId1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1"/>
            <c:invertIfNegative val="0"/>
            <c:bubble3D val="0"/>
            <c:spPr>
              <a:blipFill>
                <a:blip r:embed="rId1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Lbls>
            <c:dLbl>
              <c:idx val="0"/>
              <c:layout>
                <c:manualLayout>
                  <c:x val="0"/>
                  <c:y val="-0.2176186310044577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0"/>
                  <c:y val="-0.2101145690122068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1.6255680344982875e-003"/>
                  <c:y val="-0.1909372439556166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1.6255680344982875e-003"/>
                  <c:y val="-0.2417983863128219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1.6255680344982875e-003"/>
                  <c:y val="-0.2659784193642461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0"/>
                  <c:y val="-0.2743162660223027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0"/>
                  <c:y val="-0.3251774083795080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-0.3468558096904553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-0.38187476565429324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-0.3785396269910705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0"/>
                  <c:y val="-0.3501909483536780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-0.2051118610173728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FF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'H24'!$K$7:$K$18</c:f>
              <c:strCache>
                <c:ptCount val="12"/>
                <c:pt idx="0">
                  <c:v>H24.4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H25.1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'H24'!$B$7:$B$18</c:f>
              <c:numCache>
                <c:formatCode>#,##0_);[Red]\(#,##0\)</c:formatCode>
                <c:ptCount val="12"/>
                <c:pt idx="0">
                  <c:v>49314</c:v>
                </c:pt>
                <c:pt idx="1">
                  <c:v>49270</c:v>
                </c:pt>
                <c:pt idx="2">
                  <c:v>49285</c:v>
                </c:pt>
                <c:pt idx="3">
                  <c:v>49810</c:v>
                </c:pt>
                <c:pt idx="4">
                  <c:v>49844</c:v>
                </c:pt>
                <c:pt idx="5">
                  <c:v>49841</c:v>
                </c:pt>
                <c:pt idx="6">
                  <c:v>49917</c:v>
                </c:pt>
                <c:pt idx="7">
                  <c:v>49960</c:v>
                </c:pt>
                <c:pt idx="8">
                  <c:v>49931</c:v>
                </c:pt>
                <c:pt idx="9">
                  <c:v>49883</c:v>
                </c:pt>
                <c:pt idx="10">
                  <c:v>49911</c:v>
                </c:pt>
                <c:pt idx="11">
                  <c:v>49877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571828218179835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3571828218179835e-002"/>
                  <c:y val="-6.420169701009595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0320510196190814e-002"/>
                  <c:y val="-6.170006526961907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46260183681544e-002"/>
                  <c:y val="-3.251760196642086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571828218179835e-002"/>
                  <c:y val="-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759044200930688e-002"/>
                  <c:y val="-4.919329528253412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4384612235428978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5197396252678122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6823146240168853e-002"/>
                  <c:y val="-3.58527406296435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1946260183681544e-002"/>
                  <c:y val="-2.834867863739254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5197396252678122e-002"/>
                  <c:y val="-4.669194128511713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6010362222919709e-002"/>
                  <c:y val="-3.918787929286617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'H24'!$H$7:$H$18</c:f>
              <c:numCache>
                <c:formatCode>#,##0_);[Red]\(#,##0\)</c:formatCode>
                <c:ptCount val="12"/>
                <c:pt idx="0">
                  <c:v>15571</c:v>
                </c:pt>
                <c:pt idx="1">
                  <c:v>15568</c:v>
                </c:pt>
                <c:pt idx="2">
                  <c:v>15592</c:v>
                </c:pt>
                <c:pt idx="3">
                  <c:v>15892</c:v>
                </c:pt>
                <c:pt idx="4">
                  <c:v>15923</c:v>
                </c:pt>
                <c:pt idx="5">
                  <c:v>15920</c:v>
                </c:pt>
                <c:pt idx="6">
                  <c:v>15975</c:v>
                </c:pt>
                <c:pt idx="7">
                  <c:v>15991</c:v>
                </c:pt>
                <c:pt idx="8">
                  <c:v>15982</c:v>
                </c:pt>
                <c:pt idx="9">
                  <c:v>15976</c:v>
                </c:pt>
                <c:pt idx="10">
                  <c:v>15992</c:v>
                </c:pt>
                <c:pt idx="11">
                  <c:v>16022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159086050118954"/>
              <c:y val="9.6588481995306147e-00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in val="49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9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296301350546084e-002"/>
          <c:y val="0.12713216403505118"/>
          <c:w val="0.20566146735990756"/>
          <c:h val="8.465608465608465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H23年度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9.4783152105986757e-002"/>
          <c:w val="0.8128249566724437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'H23'!$B$3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blipFill>
              <a:blip r:embed="rId1"/>
              <a:tile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>
                <a:blip r:embed="rId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invertIfNegative val="0"/>
            <c:bubble3D val="0"/>
            <c:spPr>
              <a:blipFill>
                <a:blip r:embed="rId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2"/>
            <c:invertIfNegative val="0"/>
            <c:bubble3D val="0"/>
            <c:spPr>
              <a:blipFill>
                <a:blip r:embed="rId4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3"/>
            <c:invertIfNegative val="0"/>
            <c:bubble3D val="0"/>
            <c:spPr>
              <a:blipFill>
                <a:blip r:embed="rId5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4"/>
            <c:invertIfNegative val="0"/>
            <c:bubble3D val="0"/>
            <c:spPr>
              <a:blipFill>
                <a:blip r:embed="rId6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5"/>
            <c:invertIfNegative val="0"/>
            <c:bubble3D val="0"/>
            <c:spPr>
              <a:blipFill>
                <a:blip r:embed="rId7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6"/>
            <c:invertIfNegative val="0"/>
            <c:bubble3D val="0"/>
            <c:spPr>
              <a:blipFill>
                <a:blip r:embed="rId8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7"/>
            <c:invertIfNegative val="0"/>
            <c:bubble3D val="0"/>
            <c:spPr>
              <a:blipFill>
                <a:blip r:embed="rId9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8"/>
            <c:invertIfNegative val="0"/>
            <c:bubble3D val="0"/>
            <c:spPr>
              <a:blipFill>
                <a:blip r:embed="rId10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9"/>
            <c:invertIfNegative val="0"/>
            <c:bubble3D val="0"/>
            <c:spPr>
              <a:blipFill>
                <a:blip r:embed="rId11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0"/>
            <c:invertIfNegative val="0"/>
            <c:bubble3D val="0"/>
            <c:spPr>
              <a:blipFill>
                <a:blip r:embed="rId1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1"/>
            <c:invertIfNegative val="0"/>
            <c:bubble3D val="0"/>
            <c:spPr>
              <a:blipFill>
                <a:blip r:embed="rId1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Lbls>
            <c:dLbl>
              <c:idx val="0"/>
              <c:layout>
                <c:manualLayout>
                  <c:x val="0"/>
                  <c:y val="-0.2176186310044577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0"/>
                  <c:y val="-0.2101145690122068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4.0641020392381631e-003"/>
                  <c:y val="-0.1909372439556166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3.2511360689965749e-003"/>
                  <c:y val="-0.2417983863128219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4.0641020392381631e-003"/>
                  <c:y val="-0.2659784193642461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0"/>
                  <c:y val="-0.2743162660223027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0"/>
                  <c:y val="-0.3251774083795080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8.1278401724914373e-004"/>
                  <c:y val="-0.3468558096904553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-0.38187476565429324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-0.3785396269910705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8.1278401724914373e-004"/>
                  <c:y val="-0.3501909483536780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-0.2051118610173728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8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'H23'!$K$7:$K$18</c:f>
              <c:strCache>
                <c:ptCount val="12"/>
                <c:pt idx="0">
                  <c:v>H23.4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H24.1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'H23'!$B$7:$B$18</c:f>
              <c:numCache>
                <c:formatCode>#,##0_);[Red]\(#,##0\)</c:formatCode>
                <c:ptCount val="12"/>
                <c:pt idx="0">
                  <c:v>49470</c:v>
                </c:pt>
                <c:pt idx="1">
                  <c:v>49472</c:v>
                </c:pt>
                <c:pt idx="2">
                  <c:v>49465</c:v>
                </c:pt>
                <c:pt idx="3">
                  <c:v>49487</c:v>
                </c:pt>
                <c:pt idx="4">
                  <c:v>49435</c:v>
                </c:pt>
                <c:pt idx="5">
                  <c:v>49452</c:v>
                </c:pt>
                <c:pt idx="6">
                  <c:v>49493</c:v>
                </c:pt>
                <c:pt idx="7">
                  <c:v>49503</c:v>
                </c:pt>
                <c:pt idx="8">
                  <c:v>49528</c:v>
                </c:pt>
                <c:pt idx="9">
                  <c:v>49501</c:v>
                </c:pt>
                <c:pt idx="10">
                  <c:v>49457</c:v>
                </c:pt>
                <c:pt idx="11">
                  <c:v>49303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5.0394974458348687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5.0394974458348687e-002"/>
                  <c:y val="-6.420169701009595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'H23'!$H$7:$H$18</c:f>
              <c:numCache>
                <c:formatCode>#,##0_);[Red]\(#,##0\)</c:formatCode>
                <c:ptCount val="12"/>
                <c:pt idx="0">
                  <c:v>15438</c:v>
                </c:pt>
                <c:pt idx="1">
                  <c:v>15449</c:v>
                </c:pt>
                <c:pt idx="2">
                  <c:v>15458</c:v>
                </c:pt>
                <c:pt idx="3">
                  <c:v>15472</c:v>
                </c:pt>
                <c:pt idx="4">
                  <c:v>15478</c:v>
                </c:pt>
                <c:pt idx="5">
                  <c:v>15491</c:v>
                </c:pt>
                <c:pt idx="6">
                  <c:v>15530</c:v>
                </c:pt>
                <c:pt idx="7">
                  <c:v>15550</c:v>
                </c:pt>
                <c:pt idx="8">
                  <c:v>15564</c:v>
                </c:pt>
                <c:pt idx="9">
                  <c:v>15566</c:v>
                </c:pt>
                <c:pt idx="10">
                  <c:v>15554</c:v>
                </c:pt>
                <c:pt idx="11">
                  <c:v>15545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159086050118954"/>
              <c:y val="0.14120346067852629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50"/>
          <c:min val="49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450"/>
          <c:min val="150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174488370929371"/>
          <c:y val="0.10303712035995501"/>
          <c:w val="0.20566146735990756"/>
          <c:h val="8.465608465608465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H22年度　人口と世帯数の月別推移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22392045015171"/>
          <c:y val="2.66688886111458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87521663778164e-002"/>
          <c:y val="9.4783152105986757e-002"/>
          <c:w val="0.8128249566724437"/>
          <c:h val="0.833788276465441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'H22'!$B$3</c:f>
              <c:strCache>
                <c:ptCount val="1"/>
                <c:pt idx="0">
                  <c:v>人　　口（人）</c:v>
                </c:pt>
              </c:strCache>
            </c:strRef>
          </c:tx>
          <c:spPr>
            <a:blipFill>
              <a:blip r:embed="rId1"/>
              <a:tile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>
                <a:blip r:embed="rId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invertIfNegative val="0"/>
            <c:bubble3D val="0"/>
            <c:spPr>
              <a:blipFill>
                <a:blip r:embed="rId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2"/>
            <c:invertIfNegative val="0"/>
            <c:bubble3D val="0"/>
            <c:spPr>
              <a:blipFill>
                <a:blip r:embed="rId4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3"/>
            <c:invertIfNegative val="0"/>
            <c:bubble3D val="0"/>
            <c:spPr>
              <a:blipFill>
                <a:blip r:embed="rId5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4"/>
            <c:invertIfNegative val="0"/>
            <c:bubble3D val="0"/>
            <c:spPr>
              <a:blipFill>
                <a:blip r:embed="rId6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5"/>
            <c:invertIfNegative val="0"/>
            <c:bubble3D val="0"/>
            <c:spPr>
              <a:blipFill>
                <a:blip r:embed="rId7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6"/>
            <c:invertIfNegative val="0"/>
            <c:bubble3D val="0"/>
            <c:spPr>
              <a:blipFill>
                <a:blip r:embed="rId8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7"/>
            <c:invertIfNegative val="0"/>
            <c:bubble3D val="0"/>
            <c:spPr>
              <a:blipFill>
                <a:blip r:embed="rId9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8"/>
            <c:invertIfNegative val="0"/>
            <c:bubble3D val="0"/>
            <c:spPr>
              <a:blipFill>
                <a:blip r:embed="rId10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9"/>
            <c:invertIfNegative val="0"/>
            <c:bubble3D val="0"/>
            <c:spPr>
              <a:blipFill>
                <a:blip r:embed="rId11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0"/>
            <c:invertIfNegative val="0"/>
            <c:bubble3D val="0"/>
            <c:spPr>
              <a:blipFill>
                <a:blip r:embed="rId12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1"/>
            <c:invertIfNegative val="0"/>
            <c:bubble3D val="0"/>
            <c:spPr>
              <a:blipFill>
                <a:blip r:embed="rId13"/>
                <a:tile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Lbls>
            <c:dLbl>
              <c:idx val="0"/>
              <c:layout>
                <c:manualLayout>
                  <c:x val="0"/>
                  <c:y val="-0.2176186310044577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0"/>
                  <c:y val="-0.2101145690122068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1.6255680344982875e-003"/>
                  <c:y val="-0.1909372439556166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1.6255680344982875e-003"/>
                  <c:y val="-0.2417983863128219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1.6255680344982875e-003"/>
                  <c:y val="-0.2659784193642461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0"/>
                  <c:y val="-0.27431626602230275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0"/>
                  <c:y val="-0.32517740837950809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0"/>
                  <c:y val="-0.3468558096904553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0"/>
                  <c:y val="-0.38187476565429324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-0.37853962699107058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0"/>
                  <c:y val="-0.3501909483536780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-0.2051118610173728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8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8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'H22'!$K$7:$K$18</c:f>
              <c:strCache>
                <c:ptCount val="12"/>
                <c:pt idx="0">
                  <c:v>H22.4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H23.1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'H22'!$B$7:$B$18</c:f>
              <c:numCache>
                <c:formatCode>#,##0_);[Red]\(#,##0\)</c:formatCode>
                <c:ptCount val="12"/>
                <c:pt idx="0">
                  <c:v>49369</c:v>
                </c:pt>
                <c:pt idx="1">
                  <c:v>49384</c:v>
                </c:pt>
                <c:pt idx="2">
                  <c:v>49365</c:v>
                </c:pt>
                <c:pt idx="3">
                  <c:v>49398</c:v>
                </c:pt>
                <c:pt idx="4">
                  <c:v>49420</c:v>
                </c:pt>
                <c:pt idx="5">
                  <c:v>49417</c:v>
                </c:pt>
                <c:pt idx="6">
                  <c:v>49466</c:v>
                </c:pt>
                <c:pt idx="7">
                  <c:v>49476</c:v>
                </c:pt>
                <c:pt idx="8">
                  <c:v>49500</c:v>
                </c:pt>
                <c:pt idx="9">
                  <c:v>49489</c:v>
                </c:pt>
                <c:pt idx="10">
                  <c:v>49477</c:v>
                </c:pt>
                <c:pt idx="11">
                  <c:v>49452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'H22'!$H$3</c:f>
              <c:strCache>
                <c:ptCount val="1"/>
                <c:pt idx="0">
                  <c:v>世　帯　数（世帯）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Pt>
            <c:idx val="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8"/>
              <c:spPr>
                <a:solidFill>
                  <a:srgbClr val="FFFFFF"/>
                </a:solidFill>
                <a:ln>
                  <a:solidFill>
                    <a:srgbClr val="800000"/>
                  </a:solidFill>
                </a:ln>
              </c:spPr>
            </c:marker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571828218179835e-002"/>
                  <c:y val="-5.16946492799511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>
                <c:manualLayout>
                  <c:x val="-2.3571828218179835e-002"/>
                  <c:y val="-6.4201697010095954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>
                <c:manualLayout>
                  <c:x val="-2.0320510196190814e-002"/>
                  <c:y val="-6.1700065269619075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>
                <c:manualLayout>
                  <c:x val="-2.1946260183681544e-002"/>
                  <c:y val="-3.251760196642086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>
                <c:manualLayout>
                  <c:x val="-2.3571828218179835e-002"/>
                  <c:y val="-4.2523017956088822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2759044200930688e-002"/>
                  <c:y val="-4.9193295282534126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2.4384612235428978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2.5197396252678122e-002"/>
                  <c:y val="-5.002707994833979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2.6823146240168853e-002"/>
                  <c:y val="-3.585274062964351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2.1946260183681544e-002"/>
                  <c:y val="-2.8348678637392547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>
                <c:manualLayout>
                  <c:x val="-2.5197396252678122e-002"/>
                  <c:y val="-4.6691941285117139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6010362222919709e-002"/>
                  <c:y val="-3.9187879292866171e-00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FF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FF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'H22'!$H$7:$H$18</c:f>
              <c:numCache>
                <c:formatCode>#,##0_);[Red]\(#,##0\)</c:formatCode>
                <c:ptCount val="12"/>
                <c:pt idx="0">
                  <c:v>15257</c:v>
                </c:pt>
                <c:pt idx="1">
                  <c:v>15285</c:v>
                </c:pt>
                <c:pt idx="2">
                  <c:v>15286</c:v>
                </c:pt>
                <c:pt idx="3">
                  <c:v>15306</c:v>
                </c:pt>
                <c:pt idx="4">
                  <c:v>15333</c:v>
                </c:pt>
                <c:pt idx="5">
                  <c:v>15339</c:v>
                </c:pt>
                <c:pt idx="6">
                  <c:v>15356</c:v>
                </c:pt>
                <c:pt idx="7">
                  <c:v>15364</c:v>
                </c:pt>
                <c:pt idx="8">
                  <c:v>15375</c:v>
                </c:pt>
                <c:pt idx="9">
                  <c:v>15387</c:v>
                </c:pt>
                <c:pt idx="10">
                  <c:v>15393</c:v>
                </c:pt>
                <c:pt idx="11">
                  <c:v>15423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159086050118954"/>
              <c:y val="8.3841464261411772e-00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600">
                <a:solidFill>
                  <a:srgbClr val="000000"/>
                </a:solidFill>
                <a:latin typeface="HG丸ｺﾞｼｯｸM-PRO"/>
                <a:ea typeface="HG丸ｺﾞｼｯｸM-PRO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50"/>
          <c:min val="49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54284881056534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450"/>
          <c:min val="150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174488370929371"/>
          <c:y val="0.10303712035995501"/>
          <c:w val="0.20566146735990756"/>
          <c:h val="8.465608465608465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10.xml.rels><?xml version="1.0" encoding="UTF-8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11.xml.rels><?xml version="1.0" encoding="UTF-8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12.xml.rels><?xml version="1.0" encoding="UTF-8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13.xml.rels><?xml version="1.0" encoding="UTF-8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14.xml.rels><?xml version="1.0" encoding="UTF-8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15.xml.rels><?xml version="1.0" encoding="UTF-8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8.xml.rels><?xml version="1.0" encoding="UTF-8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9.xml.rels><?xml version="1.0" encoding="UTF-8"?><Relationships xmlns="http://schemas.openxmlformats.org/package/2006/relationships"><Relationship Id="rId1" Type="http://schemas.openxmlformats.org/officeDocument/2006/relationships/chart" Target="../charts/chart9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9525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20</xdr:row>
      <xdr:rowOff>9525</xdr:rowOff>
    </xdr:from>
    <xdr:to xmlns:xdr="http://schemas.openxmlformats.org/drawingml/2006/spreadsheetDrawing">
      <xdr:col>8</xdr:col>
      <xdr:colOff>676910</xdr:colOff>
      <xdr:row>41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18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18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18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18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20</xdr:row>
      <xdr:rowOff>9525</xdr:rowOff>
    </xdr:from>
    <xdr:to xmlns:xdr="http://schemas.openxmlformats.org/drawingml/2006/spreadsheetDrawing">
      <xdr:col>8</xdr:col>
      <xdr:colOff>676910</xdr:colOff>
      <xdr:row>41</xdr:row>
      <xdr:rowOff>9525</xdr:rowOff>
    </xdr:to>
    <xdr:graphicFrame macro="">
      <xdr:nvGraphicFramePr>
        <xdr:cNvPr id="103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18</xdr:row>
      <xdr:rowOff>0</xdr:rowOff>
    </xdr:to>
    <xdr:sp macro="" textlink="">
      <xdr:nvSpPr>
        <xdr:cNvPr id="1031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18</xdr:row>
      <xdr:rowOff>0</xdr:rowOff>
    </xdr:to>
    <xdr:sp macro="" textlink="">
      <xdr:nvSpPr>
        <xdr:cNvPr id="1032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18</xdr:row>
      <xdr:rowOff>0</xdr:rowOff>
    </xdr:to>
    <xdr:sp macro="" textlink="">
      <xdr:nvSpPr>
        <xdr:cNvPr id="1033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18</xdr:row>
      <xdr:rowOff>0</xdr:rowOff>
    </xdr:to>
    <xdr:sp macro="" textlink="">
      <xdr:nvSpPr>
        <xdr:cNvPr id="1034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20</xdr:row>
      <xdr:rowOff>9525</xdr:rowOff>
    </xdr:from>
    <xdr:to xmlns:xdr="http://schemas.openxmlformats.org/drawingml/2006/spreadsheetDrawing">
      <xdr:col>8</xdr:col>
      <xdr:colOff>676910</xdr:colOff>
      <xdr:row>41</xdr:row>
      <xdr:rowOff>9525</xdr:rowOff>
    </xdr:to>
    <xdr:graphicFrame macro="">
      <xdr:nvGraphicFramePr>
        <xdr:cNvPr id="409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18</xdr:row>
      <xdr:rowOff>0</xdr:rowOff>
    </xdr:to>
    <xdr:sp macro="" textlink="">
      <xdr:nvSpPr>
        <xdr:cNvPr id="4098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18</xdr:row>
      <xdr:rowOff>0</xdr:rowOff>
    </xdr:to>
    <xdr:sp macro="" textlink="">
      <xdr:nvSpPr>
        <xdr:cNvPr id="4099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18</xdr:row>
      <xdr:rowOff>0</xdr:rowOff>
    </xdr:to>
    <xdr:sp macro="" textlink="">
      <xdr:nvSpPr>
        <xdr:cNvPr id="4100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18</xdr:row>
      <xdr:rowOff>0</xdr:rowOff>
    </xdr:to>
    <xdr:sp macro="" textlink="">
      <xdr:nvSpPr>
        <xdr:cNvPr id="4101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20</xdr:row>
      <xdr:rowOff>9525</xdr:rowOff>
    </xdr:from>
    <xdr:to xmlns:xdr="http://schemas.openxmlformats.org/drawingml/2006/spreadsheetDrawing">
      <xdr:col>8</xdr:col>
      <xdr:colOff>676910</xdr:colOff>
      <xdr:row>41</xdr:row>
      <xdr:rowOff>9525</xdr:rowOff>
    </xdr:to>
    <xdr:graphicFrame macro="">
      <xdr:nvGraphicFramePr>
        <xdr:cNvPr id="614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18</xdr:row>
      <xdr:rowOff>0</xdr:rowOff>
    </xdr:to>
    <xdr:sp macro="" textlink="">
      <xdr:nvSpPr>
        <xdr:cNvPr id="6146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18</xdr:row>
      <xdr:rowOff>0</xdr:rowOff>
    </xdr:to>
    <xdr:sp macro="" textlink="">
      <xdr:nvSpPr>
        <xdr:cNvPr id="6147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18</xdr:row>
      <xdr:rowOff>0</xdr:rowOff>
    </xdr:to>
    <xdr:sp macro="" textlink="">
      <xdr:nvSpPr>
        <xdr:cNvPr id="6148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18</xdr:row>
      <xdr:rowOff>0</xdr:rowOff>
    </xdr:to>
    <xdr:sp macro="" textlink="">
      <xdr:nvSpPr>
        <xdr:cNvPr id="6149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20</xdr:row>
      <xdr:rowOff>9525</xdr:rowOff>
    </xdr:from>
    <xdr:to xmlns:xdr="http://schemas.openxmlformats.org/drawingml/2006/spreadsheetDrawing">
      <xdr:col>8</xdr:col>
      <xdr:colOff>676910</xdr:colOff>
      <xdr:row>41</xdr:row>
      <xdr:rowOff>9525</xdr:rowOff>
    </xdr:to>
    <xdr:graphicFrame macro="">
      <xdr:nvGraphicFramePr>
        <xdr:cNvPr id="819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18</xdr:row>
      <xdr:rowOff>0</xdr:rowOff>
    </xdr:to>
    <xdr:sp macro="" textlink="">
      <xdr:nvSpPr>
        <xdr:cNvPr id="8194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18</xdr:row>
      <xdr:rowOff>0</xdr:rowOff>
    </xdr:to>
    <xdr:sp macro="" textlink="">
      <xdr:nvSpPr>
        <xdr:cNvPr id="8195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18</xdr:row>
      <xdr:rowOff>0</xdr:rowOff>
    </xdr:to>
    <xdr:sp macro="" textlink="">
      <xdr:nvSpPr>
        <xdr:cNvPr id="8196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18</xdr:row>
      <xdr:rowOff>0</xdr:rowOff>
    </xdr:to>
    <xdr:sp macro="" textlink="">
      <xdr:nvSpPr>
        <xdr:cNvPr id="8197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9525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1024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0242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10243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17</xdr:row>
      <xdr:rowOff>0</xdr:rowOff>
    </xdr:to>
    <xdr:sp macro="" textlink="">
      <xdr:nvSpPr>
        <xdr:cNvPr id="10244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10245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 editAs="oneCell">
    <xdr:from xmlns:xdr="http://schemas.openxmlformats.org/drawingml/2006/spreadsheetDrawing">
      <xdr:col>4</xdr:col>
      <xdr:colOff>180975</xdr:colOff>
      <xdr:row>7</xdr:row>
      <xdr:rowOff>230505</xdr:rowOff>
    </xdr:from>
    <xdr:to xmlns:xdr="http://schemas.openxmlformats.org/drawingml/2006/spreadsheetDrawing">
      <xdr:col>6</xdr:col>
      <xdr:colOff>28575</xdr:colOff>
      <xdr:row>9</xdr:row>
      <xdr:rowOff>10160</xdr:rowOff>
    </xdr:to>
    <xdr:sp macro="" textlink="">
      <xdr:nvSpPr>
        <xdr:cNvPr id="10246" name="AutoShape 6"/>
        <xdr:cNvSpPr>
          <a:spLocks noChangeArrowheads="1"/>
        </xdr:cNvSpPr>
      </xdr:nvSpPr>
      <xdr:spPr>
        <a:xfrm>
          <a:off x="2590800" y="1897380"/>
          <a:ext cx="885825" cy="290195"/>
        </a:xfrm>
        <a:prstGeom prst="roundRect">
          <a:avLst>
            <a:gd name="adj" fmla="val 16662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36576" tIns="22860" rIns="36576" bIns="0" anchor="t" upright="1"/>
        <a:lstStyle/>
        <a:p>
          <a:pPr algn="ctr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合併前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9525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9525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170815</xdr:rowOff>
    </xdr:from>
    <xdr:to xmlns:xdr="http://schemas.openxmlformats.org/drawingml/2006/spreadsheetDrawing">
      <xdr:col>8</xdr:col>
      <xdr:colOff>676910</xdr:colOff>
      <xdr:row>39</xdr:row>
      <xdr:rowOff>170815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9525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9525</xdr:rowOff>
    </xdr:from>
    <xdr:to xmlns:xdr="http://schemas.openxmlformats.org/drawingml/2006/spreadsheetDrawing">
      <xdr:col>8</xdr:col>
      <xdr:colOff>676910</xdr:colOff>
      <xdr:row>40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20</xdr:row>
      <xdr:rowOff>9525</xdr:rowOff>
    </xdr:from>
    <xdr:to xmlns:xdr="http://schemas.openxmlformats.org/drawingml/2006/spreadsheetDrawing">
      <xdr:col>8</xdr:col>
      <xdr:colOff>676910</xdr:colOff>
      <xdr:row>41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18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18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18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18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20</xdr:row>
      <xdr:rowOff>9525</xdr:rowOff>
    </xdr:from>
    <xdr:to xmlns:xdr="http://schemas.openxmlformats.org/drawingml/2006/spreadsheetDrawing">
      <xdr:col>8</xdr:col>
      <xdr:colOff>676910</xdr:colOff>
      <xdr:row>41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18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18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18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18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20</xdr:row>
      <xdr:rowOff>9525</xdr:rowOff>
    </xdr:from>
    <xdr:to xmlns:xdr="http://schemas.openxmlformats.org/drawingml/2006/spreadsheetDrawing">
      <xdr:col>8</xdr:col>
      <xdr:colOff>676910</xdr:colOff>
      <xdr:row>41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18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90525"/>
          <a:ext cx="344805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9</xdr:col>
      <xdr:colOff>0</xdr:colOff>
      <xdr:row>18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4133850" y="390525"/>
          <a:ext cx="1371600" cy="382905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2</xdr:col>
      <xdr:colOff>0</xdr:colOff>
      <xdr:row>18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68580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</xdr:row>
      <xdr:rowOff>0</xdr:rowOff>
    </xdr:from>
    <xdr:to xmlns:xdr="http://schemas.openxmlformats.org/drawingml/2006/spreadsheetDrawing">
      <xdr:col>8</xdr:col>
      <xdr:colOff>0</xdr:colOff>
      <xdr:row>18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4133850" y="645795"/>
          <a:ext cx="685800" cy="35737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drawing" Target="../drawings/drawing10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Relationship Id="rId2" Type="http://schemas.openxmlformats.org/officeDocument/2006/relationships/drawing" Target="../drawings/drawing11.xml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drawing" Target="../drawings/drawing12.xml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Relationship Id="rId2" Type="http://schemas.openxmlformats.org/officeDocument/2006/relationships/drawing" Target="../drawings/drawing13.xml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drawing" Target="../drawings/drawing14.xml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Relationship Id="rId2" Type="http://schemas.openxmlformats.org/officeDocument/2006/relationships/drawing" Target="../drawings/drawing15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tabSelected="1" view="pageBreakPreview" zoomScaleSheetLayoutView="100" workbookViewId="0">
      <selection activeCell="L5" sqref="L5"/>
    </sheetView>
  </sheetViews>
  <sheetFormatPr defaultRowHeight="13.5"/>
  <cols>
    <col min="4" max="4" width="4.625" customWidth="1"/>
    <col min="6" max="6" width="4.625" customWidth="1"/>
  </cols>
  <sheetData>
    <row r="1" spans="1:11" s="1" customFormat="1" ht="17.25">
      <c r="A1" s="2" t="s">
        <v>1</v>
      </c>
    </row>
    <row r="2" spans="1:11">
      <c r="H2" s="43" t="s">
        <v>10</v>
      </c>
      <c r="I2" s="43"/>
    </row>
    <row r="3" spans="1:11" ht="20.100000000000001" customHeight="1">
      <c r="A3" s="3" t="s">
        <v>16</v>
      </c>
      <c r="B3" s="11" t="s">
        <v>6</v>
      </c>
      <c r="C3" s="19"/>
      <c r="D3" s="19"/>
      <c r="E3" s="19"/>
      <c r="F3" s="19"/>
      <c r="G3" s="36"/>
      <c r="H3" s="44" t="s">
        <v>19</v>
      </c>
      <c r="I3" s="36"/>
    </row>
    <row r="4" spans="1:11" ht="20.100000000000001" customHeight="1">
      <c r="A4" s="4"/>
      <c r="B4" s="12" t="s">
        <v>21</v>
      </c>
      <c r="C4" s="20" t="s">
        <v>23</v>
      </c>
      <c r="D4" s="25" t="s">
        <v>14</v>
      </c>
      <c r="E4" s="31" t="s">
        <v>26</v>
      </c>
      <c r="F4" s="25" t="s">
        <v>14</v>
      </c>
      <c r="G4" s="37" t="s">
        <v>29</v>
      </c>
      <c r="H4" s="45" t="s">
        <v>21</v>
      </c>
      <c r="I4" s="50" t="s">
        <v>29</v>
      </c>
    </row>
    <row r="5" spans="1:11" ht="20.100000000000001" customHeight="1">
      <c r="A5" s="5"/>
      <c r="B5" s="13"/>
      <c r="C5" s="21"/>
      <c r="D5" s="26" t="s">
        <v>61</v>
      </c>
      <c r="E5" s="32"/>
      <c r="F5" s="26" t="s">
        <v>61</v>
      </c>
      <c r="G5" s="38"/>
      <c r="H5" s="46"/>
      <c r="I5" s="51"/>
    </row>
    <row r="6" spans="1:11" ht="20.100000000000001" customHeight="1">
      <c r="A6" s="6" t="s">
        <v>87</v>
      </c>
      <c r="B6" s="14">
        <f t="shared" ref="B6:B17" si="0">IF(C6="","",C6+E6)</f>
        <v>48627</v>
      </c>
      <c r="C6" s="22">
        <v>23601</v>
      </c>
      <c r="D6" s="27">
        <f t="shared" ref="D6:D17" si="1">IF(C6="","",ROUND(C6/B6*100,1))</f>
        <v>48.5</v>
      </c>
      <c r="E6" s="33">
        <v>25026</v>
      </c>
      <c r="F6" s="27">
        <f t="shared" ref="F6:F17" si="2">IF(E6="","",ROUND(E6/B6*100,1))</f>
        <v>51.5</v>
      </c>
      <c r="G6" s="39">
        <f>IF(B6="","",B6-48659)</f>
        <v>-32</v>
      </c>
      <c r="H6" s="47">
        <v>16744</v>
      </c>
      <c r="I6" s="39">
        <f>IF(H6="","",H6-16739)</f>
        <v>5</v>
      </c>
      <c r="K6" s="53" t="s">
        <v>89</v>
      </c>
    </row>
    <row r="7" spans="1:11" ht="20.100000000000001" customHeight="1">
      <c r="A7" s="7" t="s">
        <v>35</v>
      </c>
      <c r="B7" s="15">
        <f t="shared" si="0"/>
        <v>48640</v>
      </c>
      <c r="C7" s="23">
        <v>23618</v>
      </c>
      <c r="D7" s="28">
        <f t="shared" si="1"/>
        <v>48.6</v>
      </c>
      <c r="E7" s="34">
        <v>25022</v>
      </c>
      <c r="F7" s="28">
        <f t="shared" si="2"/>
        <v>51.4</v>
      </c>
      <c r="G7" s="40">
        <f t="shared" ref="G7:G17" si="3">IF(B7="","",B7-B6)</f>
        <v>13</v>
      </c>
      <c r="H7" s="48">
        <v>16766</v>
      </c>
      <c r="I7" s="40">
        <f t="shared" ref="I7:I17" si="4">IF(H7="","",H7-H6)</f>
        <v>22</v>
      </c>
      <c r="K7" s="53">
        <v>5</v>
      </c>
    </row>
    <row r="8" spans="1:11" ht="20.100000000000001" customHeight="1">
      <c r="A8" s="7" t="s">
        <v>38</v>
      </c>
      <c r="B8" s="15">
        <f t="shared" si="0"/>
        <v>48664</v>
      </c>
      <c r="C8" s="23">
        <v>23632</v>
      </c>
      <c r="D8" s="28">
        <f t="shared" si="1"/>
        <v>48.6</v>
      </c>
      <c r="E8" s="34">
        <v>25032</v>
      </c>
      <c r="F8" s="28">
        <f t="shared" si="2"/>
        <v>51.4</v>
      </c>
      <c r="G8" s="40">
        <f t="shared" si="3"/>
        <v>24</v>
      </c>
      <c r="H8" s="48">
        <v>16810</v>
      </c>
      <c r="I8" s="40">
        <f t="shared" si="4"/>
        <v>44</v>
      </c>
      <c r="K8" s="53">
        <v>6</v>
      </c>
    </row>
    <row r="9" spans="1:11" ht="20.100000000000001" customHeight="1">
      <c r="A9" s="7" t="s">
        <v>40</v>
      </c>
      <c r="B9" s="15">
        <f t="shared" si="0"/>
        <v>48638</v>
      </c>
      <c r="C9" s="23">
        <v>23621</v>
      </c>
      <c r="D9" s="28">
        <f t="shared" si="1"/>
        <v>48.6</v>
      </c>
      <c r="E9" s="34">
        <v>25017</v>
      </c>
      <c r="F9" s="28">
        <f t="shared" si="2"/>
        <v>51.4</v>
      </c>
      <c r="G9" s="40">
        <f t="shared" si="3"/>
        <v>-26</v>
      </c>
      <c r="H9" s="48">
        <v>16823</v>
      </c>
      <c r="I9" s="40">
        <f t="shared" si="4"/>
        <v>13</v>
      </c>
      <c r="K9" s="53">
        <v>7</v>
      </c>
    </row>
    <row r="10" spans="1:11" ht="20.100000000000001" customHeight="1">
      <c r="A10" s="7" t="s">
        <v>31</v>
      </c>
      <c r="B10" s="15">
        <f t="shared" si="0"/>
        <v>48690</v>
      </c>
      <c r="C10" s="23">
        <v>23657</v>
      </c>
      <c r="D10" s="28">
        <f t="shared" si="1"/>
        <v>48.6</v>
      </c>
      <c r="E10" s="34">
        <v>25033</v>
      </c>
      <c r="F10" s="28">
        <f t="shared" si="2"/>
        <v>51.4</v>
      </c>
      <c r="G10" s="40">
        <f t="shared" si="3"/>
        <v>52</v>
      </c>
      <c r="H10" s="48">
        <v>16875</v>
      </c>
      <c r="I10" s="40">
        <f t="shared" si="4"/>
        <v>52</v>
      </c>
      <c r="K10" s="53">
        <v>8</v>
      </c>
    </row>
    <row r="11" spans="1:11" ht="20.100000000000001" customHeight="1">
      <c r="A11" s="7" t="s">
        <v>24</v>
      </c>
      <c r="B11" s="15">
        <f t="shared" si="0"/>
        <v>48692</v>
      </c>
      <c r="C11" s="23">
        <v>23658</v>
      </c>
      <c r="D11" s="28">
        <f t="shared" si="1"/>
        <v>48.6</v>
      </c>
      <c r="E11" s="34">
        <v>25034</v>
      </c>
      <c r="F11" s="28">
        <f t="shared" si="2"/>
        <v>51.4</v>
      </c>
      <c r="G11" s="40">
        <f t="shared" si="3"/>
        <v>2</v>
      </c>
      <c r="H11" s="48">
        <v>16911</v>
      </c>
      <c r="I11" s="40">
        <f t="shared" si="4"/>
        <v>36</v>
      </c>
      <c r="K11" s="53">
        <v>9</v>
      </c>
    </row>
    <row r="12" spans="1:11" ht="20.100000000000001" customHeight="1">
      <c r="A12" s="7" t="s">
        <v>41</v>
      </c>
      <c r="B12" s="15">
        <f t="shared" si="0"/>
        <v>48643</v>
      </c>
      <c r="C12" s="23">
        <v>23649</v>
      </c>
      <c r="D12" s="28">
        <f t="shared" si="1"/>
        <v>48.6</v>
      </c>
      <c r="E12" s="34">
        <v>24994</v>
      </c>
      <c r="F12" s="28">
        <f t="shared" si="2"/>
        <v>51.4</v>
      </c>
      <c r="G12" s="40">
        <f t="shared" si="3"/>
        <v>-49</v>
      </c>
      <c r="H12" s="48">
        <v>16893</v>
      </c>
      <c r="I12" s="40">
        <f t="shared" si="4"/>
        <v>-18</v>
      </c>
      <c r="K12" s="53">
        <v>10</v>
      </c>
    </row>
    <row r="13" spans="1:11" ht="20.100000000000001" customHeight="1">
      <c r="A13" s="7" t="s">
        <v>36</v>
      </c>
      <c r="B13" s="15">
        <f t="shared" si="0"/>
        <v>48623</v>
      </c>
      <c r="C13" s="23">
        <v>23643</v>
      </c>
      <c r="D13" s="28">
        <f t="shared" si="1"/>
        <v>48.6</v>
      </c>
      <c r="E13" s="34">
        <v>24980</v>
      </c>
      <c r="F13" s="28">
        <f t="shared" si="2"/>
        <v>51.4</v>
      </c>
      <c r="G13" s="40">
        <f t="shared" si="3"/>
        <v>-20</v>
      </c>
      <c r="H13" s="48">
        <v>16909</v>
      </c>
      <c r="I13" s="40">
        <f t="shared" si="4"/>
        <v>16</v>
      </c>
      <c r="K13" s="53">
        <v>11</v>
      </c>
    </row>
    <row r="14" spans="1:11" ht="20.100000000000001" customHeight="1">
      <c r="A14" s="7" t="s">
        <v>44</v>
      </c>
      <c r="B14" s="15">
        <f t="shared" si="0"/>
        <v>48597</v>
      </c>
      <c r="C14" s="23">
        <v>23630</v>
      </c>
      <c r="D14" s="28">
        <f t="shared" si="1"/>
        <v>48.6</v>
      </c>
      <c r="E14" s="34">
        <v>24967</v>
      </c>
      <c r="F14" s="28">
        <f t="shared" si="2"/>
        <v>51.4</v>
      </c>
      <c r="G14" s="40">
        <f t="shared" si="3"/>
        <v>-26</v>
      </c>
      <c r="H14" s="48">
        <v>16904</v>
      </c>
      <c r="I14" s="40">
        <f t="shared" si="4"/>
        <v>-5</v>
      </c>
      <c r="K14" s="53">
        <v>12</v>
      </c>
    </row>
    <row r="15" spans="1:11" ht="20.100000000000001" customHeight="1">
      <c r="A15" s="7" t="s">
        <v>88</v>
      </c>
      <c r="B15" s="15">
        <f t="shared" si="0"/>
        <v>48590</v>
      </c>
      <c r="C15" s="23">
        <v>23626</v>
      </c>
      <c r="D15" s="28">
        <f t="shared" si="1"/>
        <v>48.6</v>
      </c>
      <c r="E15" s="34">
        <v>24964</v>
      </c>
      <c r="F15" s="28">
        <f t="shared" si="2"/>
        <v>51.4</v>
      </c>
      <c r="G15" s="40">
        <f t="shared" si="3"/>
        <v>-7</v>
      </c>
      <c r="H15" s="48">
        <v>16928</v>
      </c>
      <c r="I15" s="40">
        <f t="shared" si="4"/>
        <v>24</v>
      </c>
      <c r="K15" s="53" t="s">
        <v>90</v>
      </c>
    </row>
    <row r="16" spans="1:11" ht="20.100000000000001" customHeight="1">
      <c r="A16" s="7" t="s">
        <v>46</v>
      </c>
      <c r="B16" s="15">
        <f t="shared" si="0"/>
        <v>48566</v>
      </c>
      <c r="C16" s="23">
        <v>23630</v>
      </c>
      <c r="D16" s="28">
        <f t="shared" si="1"/>
        <v>48.7</v>
      </c>
      <c r="E16" s="34">
        <v>24936</v>
      </c>
      <c r="F16" s="28">
        <f t="shared" si="2"/>
        <v>51.3</v>
      </c>
      <c r="G16" s="40">
        <f t="shared" si="3"/>
        <v>-24</v>
      </c>
      <c r="H16" s="48">
        <v>16929</v>
      </c>
      <c r="I16" s="40">
        <f t="shared" si="4"/>
        <v>1</v>
      </c>
      <c r="K16" s="53">
        <v>2</v>
      </c>
    </row>
    <row r="17" spans="1:11" ht="20.100000000000001" customHeight="1">
      <c r="A17" s="8" t="s">
        <v>30</v>
      </c>
      <c r="B17" s="16">
        <f t="shared" si="0"/>
        <v>48509</v>
      </c>
      <c r="C17" s="24">
        <v>23627</v>
      </c>
      <c r="D17" s="29">
        <f t="shared" si="1"/>
        <v>48.7</v>
      </c>
      <c r="E17" s="35">
        <v>24882</v>
      </c>
      <c r="F17" s="29">
        <f t="shared" si="2"/>
        <v>51.3</v>
      </c>
      <c r="G17" s="41">
        <f t="shared" si="3"/>
        <v>-57</v>
      </c>
      <c r="H17" s="49">
        <v>16970</v>
      </c>
      <c r="I17" s="41">
        <f t="shared" si="4"/>
        <v>41</v>
      </c>
      <c r="K17" s="53">
        <v>3</v>
      </c>
    </row>
    <row r="18" spans="1:11">
      <c r="A18" s="9" t="s">
        <v>74</v>
      </c>
      <c r="B18" s="17"/>
      <c r="C18" s="17"/>
      <c r="D18" s="17"/>
      <c r="E18" s="17"/>
      <c r="F18" s="17"/>
      <c r="G18" s="17"/>
      <c r="H18" s="17"/>
      <c r="I18" s="52" t="s">
        <v>48</v>
      </c>
    </row>
    <row r="19" spans="1:11">
      <c r="A19" s="10"/>
      <c r="B19" s="18" t="str">
        <f>IF(C19="","",C19+E19)</f>
        <v/>
      </c>
      <c r="C19" s="18"/>
      <c r="D19" s="30" t="str">
        <f>IF(C19="","",ROUND(C19/B19*100,1))</f>
        <v/>
      </c>
      <c r="E19" s="18"/>
      <c r="F19" s="30" t="str">
        <f>IF(E19="","",ROUND(E19/B19*100,1))</f>
        <v/>
      </c>
      <c r="G19" s="42" t="str">
        <f>IF(B19="","",B19-B18)</f>
        <v/>
      </c>
      <c r="H19" s="18"/>
      <c r="I19" s="42" t="str">
        <f>IF(H19="","",H19-H18)</f>
        <v/>
      </c>
    </row>
    <row r="20" spans="1:11">
      <c r="A20" s="10"/>
      <c r="B20" s="18" t="str">
        <f>IF(C20="","",C20+E20)</f>
        <v/>
      </c>
      <c r="C20" s="18"/>
      <c r="D20" s="30" t="str">
        <f>IF(C20="","",ROUND(C20/B20*100,1))</f>
        <v/>
      </c>
      <c r="E20" s="18"/>
      <c r="F20" s="30" t="str">
        <f>IF(E20="","",ROUND(E20/B20*100,1))</f>
        <v/>
      </c>
      <c r="G20" s="42" t="str">
        <f>IF(B20="","",B20-B19)</f>
        <v/>
      </c>
      <c r="H20" s="18"/>
      <c r="I20" s="42" t="str">
        <f>IF(H20="","",H20-H19)</f>
        <v/>
      </c>
    </row>
    <row r="21" spans="1:11">
      <c r="A21" s="10"/>
      <c r="B21" s="18"/>
      <c r="C21" s="18"/>
      <c r="D21" s="18"/>
      <c r="E21" s="18"/>
      <c r="F21" s="18"/>
      <c r="G21" s="18"/>
      <c r="H21" s="18"/>
      <c r="I21" s="18"/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9"/>
  <sheetViews>
    <sheetView showGridLines="0" view="pageBreakPreview" topLeftCell="A22" zoomScaleSheetLayoutView="100" workbookViewId="0">
      <selection activeCell="I18" sqref="I18"/>
    </sheetView>
  </sheetViews>
  <sheetFormatPr defaultRowHeight="13.5"/>
  <cols>
    <col min="4" max="4" width="4.625" customWidth="1"/>
    <col min="6" max="6" width="4.625" customWidth="1"/>
  </cols>
  <sheetData>
    <row r="1" spans="1:11" s="1" customFormat="1" ht="17.25">
      <c r="A1" s="2" t="s">
        <v>1</v>
      </c>
    </row>
    <row r="2" spans="1:11">
      <c r="H2" s="43" t="s">
        <v>10</v>
      </c>
      <c r="I2" s="43"/>
    </row>
    <row r="3" spans="1:11" ht="20.100000000000001" customHeight="1">
      <c r="A3" s="3" t="s">
        <v>16</v>
      </c>
      <c r="B3" s="11" t="s">
        <v>6</v>
      </c>
      <c r="C3" s="19"/>
      <c r="D3" s="19"/>
      <c r="E3" s="19"/>
      <c r="F3" s="19"/>
      <c r="G3" s="36"/>
      <c r="H3" s="44" t="s">
        <v>19</v>
      </c>
      <c r="I3" s="36"/>
    </row>
    <row r="4" spans="1:11" ht="20.100000000000001" customHeight="1">
      <c r="A4" s="4"/>
      <c r="B4" s="12" t="s">
        <v>21</v>
      </c>
      <c r="C4" s="20" t="s">
        <v>23</v>
      </c>
      <c r="D4" s="25" t="s">
        <v>14</v>
      </c>
      <c r="E4" s="31" t="s">
        <v>26</v>
      </c>
      <c r="F4" s="25" t="s">
        <v>14</v>
      </c>
      <c r="G4" s="37" t="s">
        <v>29</v>
      </c>
      <c r="H4" s="45" t="s">
        <v>21</v>
      </c>
      <c r="I4" s="50" t="s">
        <v>29</v>
      </c>
    </row>
    <row r="5" spans="1:11" ht="20.100000000000001" customHeight="1">
      <c r="A5" s="5"/>
      <c r="B5" s="13"/>
      <c r="C5" s="21"/>
      <c r="D5" s="26" t="s">
        <v>61</v>
      </c>
      <c r="E5" s="32"/>
      <c r="F5" s="26" t="s">
        <v>61</v>
      </c>
      <c r="G5" s="38"/>
      <c r="H5" s="46"/>
      <c r="I5" s="51"/>
    </row>
    <row r="6" spans="1:11" ht="20.100000000000001" hidden="1" customHeight="1">
      <c r="A6" s="54" t="s">
        <v>30</v>
      </c>
      <c r="B6" s="55">
        <f t="shared" ref="B6:B11" si="0">IF(C6="","",C6+E6)</f>
        <v>49392</v>
      </c>
      <c r="C6" s="56">
        <v>23980</v>
      </c>
      <c r="D6" s="57">
        <f t="shared" ref="D6:D21" si="1">IF(C6="","",ROUND(C6/B6*100,1))</f>
        <v>48.6</v>
      </c>
      <c r="E6" s="56">
        <v>25412</v>
      </c>
      <c r="F6" s="57">
        <f t="shared" ref="F6:F21" si="2">IF(E6="","",ROUND(E6/B6*100,1))</f>
        <v>51.4</v>
      </c>
      <c r="G6" s="58"/>
      <c r="H6" s="59">
        <v>14783</v>
      </c>
      <c r="I6" s="58"/>
      <c r="K6" s="53">
        <v>3</v>
      </c>
    </row>
    <row r="7" spans="1:11" ht="20.100000000000001" customHeight="1">
      <c r="A7" s="6" t="s">
        <v>59</v>
      </c>
      <c r="B7" s="14">
        <f t="shared" si="0"/>
        <v>49316</v>
      </c>
      <c r="C7" s="22">
        <v>23929</v>
      </c>
      <c r="D7" s="27">
        <f t="shared" si="1"/>
        <v>48.5</v>
      </c>
      <c r="E7" s="33">
        <v>25387</v>
      </c>
      <c r="F7" s="27">
        <f t="shared" si="2"/>
        <v>51.5</v>
      </c>
      <c r="G7" s="39">
        <f>IF(B7="","",B7-49336)</f>
        <v>-20</v>
      </c>
      <c r="H7" s="47">
        <v>15103</v>
      </c>
      <c r="I7" s="39">
        <f>IF(H7="","",H7-15120)</f>
        <v>-17</v>
      </c>
      <c r="K7" s="53" t="s">
        <v>60</v>
      </c>
    </row>
    <row r="8" spans="1:11" ht="20.100000000000001" customHeight="1">
      <c r="A8" s="7" t="s">
        <v>35</v>
      </c>
      <c r="B8" s="15">
        <f t="shared" si="0"/>
        <v>49253</v>
      </c>
      <c r="C8" s="23">
        <v>23901</v>
      </c>
      <c r="D8" s="28">
        <f t="shared" si="1"/>
        <v>48.5</v>
      </c>
      <c r="E8" s="34">
        <v>25352</v>
      </c>
      <c r="F8" s="28">
        <f t="shared" si="2"/>
        <v>51.5</v>
      </c>
      <c r="G8" s="40">
        <f t="shared" ref="G8:G21" si="3">IF(B8="","",B8-B7)</f>
        <v>-63</v>
      </c>
      <c r="H8" s="48">
        <v>15083</v>
      </c>
      <c r="I8" s="40">
        <f t="shared" ref="I8:I18" si="4">IF(H8="","",H8-H7)</f>
        <v>-20</v>
      </c>
      <c r="K8" s="53">
        <v>5</v>
      </c>
    </row>
    <row r="9" spans="1:11" ht="20.100000000000001" customHeight="1">
      <c r="A9" s="7" t="s">
        <v>38</v>
      </c>
      <c r="B9" s="15">
        <f t="shared" si="0"/>
        <v>49240</v>
      </c>
      <c r="C9" s="23">
        <v>23900</v>
      </c>
      <c r="D9" s="28">
        <f t="shared" si="1"/>
        <v>48.5</v>
      </c>
      <c r="E9" s="34">
        <v>25340</v>
      </c>
      <c r="F9" s="28">
        <f t="shared" si="2"/>
        <v>51.5</v>
      </c>
      <c r="G9" s="40">
        <f t="shared" si="3"/>
        <v>-13</v>
      </c>
      <c r="H9" s="48">
        <v>15088</v>
      </c>
      <c r="I9" s="40">
        <f t="shared" si="4"/>
        <v>5</v>
      </c>
      <c r="K9" s="53">
        <v>6</v>
      </c>
    </row>
    <row r="10" spans="1:11" ht="20.100000000000001" customHeight="1">
      <c r="A10" s="7" t="s">
        <v>40</v>
      </c>
      <c r="B10" s="15">
        <f t="shared" si="0"/>
        <v>49236</v>
      </c>
      <c r="C10" s="23">
        <v>23886</v>
      </c>
      <c r="D10" s="28">
        <f t="shared" si="1"/>
        <v>48.5</v>
      </c>
      <c r="E10" s="34">
        <v>25350</v>
      </c>
      <c r="F10" s="28">
        <f t="shared" si="2"/>
        <v>51.5</v>
      </c>
      <c r="G10" s="40">
        <f t="shared" si="3"/>
        <v>-4</v>
      </c>
      <c r="H10" s="48">
        <v>15100</v>
      </c>
      <c r="I10" s="40">
        <f t="shared" si="4"/>
        <v>12</v>
      </c>
      <c r="K10" s="53">
        <v>7</v>
      </c>
    </row>
    <row r="11" spans="1:11" ht="20.100000000000001" customHeight="1">
      <c r="A11" s="7" t="s">
        <v>31</v>
      </c>
      <c r="B11" s="15">
        <f t="shared" si="0"/>
        <v>49271</v>
      </c>
      <c r="C11" s="23">
        <v>23909</v>
      </c>
      <c r="D11" s="28">
        <f t="shared" si="1"/>
        <v>48.5</v>
      </c>
      <c r="E11" s="34">
        <v>25362</v>
      </c>
      <c r="F11" s="28">
        <f t="shared" si="2"/>
        <v>51.5</v>
      </c>
      <c r="G11" s="40">
        <f t="shared" si="3"/>
        <v>35</v>
      </c>
      <c r="H11" s="48">
        <v>15119</v>
      </c>
      <c r="I11" s="40">
        <f t="shared" si="4"/>
        <v>19</v>
      </c>
      <c r="K11" s="53">
        <v>8</v>
      </c>
    </row>
    <row r="12" spans="1:11" ht="20.100000000000001" customHeight="1">
      <c r="A12" s="7" t="s">
        <v>24</v>
      </c>
      <c r="B12" s="15">
        <v>49290</v>
      </c>
      <c r="C12" s="23">
        <v>23919</v>
      </c>
      <c r="D12" s="28">
        <f t="shared" si="1"/>
        <v>48.5</v>
      </c>
      <c r="E12" s="34">
        <v>25371</v>
      </c>
      <c r="F12" s="28">
        <f t="shared" si="2"/>
        <v>51.5</v>
      </c>
      <c r="G12" s="40">
        <f t="shared" si="3"/>
        <v>19</v>
      </c>
      <c r="H12" s="48">
        <v>15154</v>
      </c>
      <c r="I12" s="40">
        <f t="shared" si="4"/>
        <v>35</v>
      </c>
      <c r="K12" s="53">
        <v>9</v>
      </c>
    </row>
    <row r="13" spans="1:11" ht="20.100000000000001" customHeight="1">
      <c r="A13" s="7" t="s">
        <v>41</v>
      </c>
      <c r="B13" s="15">
        <f t="shared" ref="B13:B21" si="5">IF(C13="","",C13+E13)</f>
        <v>49326</v>
      </c>
      <c r="C13" s="23">
        <v>23934</v>
      </c>
      <c r="D13" s="28">
        <f t="shared" si="1"/>
        <v>48.5</v>
      </c>
      <c r="E13" s="34">
        <v>25392</v>
      </c>
      <c r="F13" s="28">
        <f t="shared" si="2"/>
        <v>51.5</v>
      </c>
      <c r="G13" s="40">
        <f t="shared" si="3"/>
        <v>36</v>
      </c>
      <c r="H13" s="48">
        <v>15173</v>
      </c>
      <c r="I13" s="40">
        <f t="shared" si="4"/>
        <v>19</v>
      </c>
      <c r="K13" s="53">
        <v>10</v>
      </c>
    </row>
    <row r="14" spans="1:11" ht="20.100000000000001" customHeight="1">
      <c r="A14" s="7" t="s">
        <v>36</v>
      </c>
      <c r="B14" s="15">
        <f t="shared" si="5"/>
        <v>49329</v>
      </c>
      <c r="C14" s="23">
        <v>23951</v>
      </c>
      <c r="D14" s="28">
        <f t="shared" si="1"/>
        <v>48.6</v>
      </c>
      <c r="E14" s="34">
        <v>25378</v>
      </c>
      <c r="F14" s="28">
        <f t="shared" si="2"/>
        <v>51.4</v>
      </c>
      <c r="G14" s="40">
        <f t="shared" si="3"/>
        <v>3</v>
      </c>
      <c r="H14" s="48">
        <v>15178</v>
      </c>
      <c r="I14" s="40">
        <f t="shared" si="4"/>
        <v>5</v>
      </c>
      <c r="K14" s="53">
        <v>11</v>
      </c>
    </row>
    <row r="15" spans="1:11" ht="20.100000000000001" customHeight="1">
      <c r="A15" s="7" t="s">
        <v>44</v>
      </c>
      <c r="B15" s="15">
        <f t="shared" si="5"/>
        <v>49341</v>
      </c>
      <c r="C15" s="23">
        <v>23949</v>
      </c>
      <c r="D15" s="28">
        <f t="shared" si="1"/>
        <v>48.5</v>
      </c>
      <c r="E15" s="34">
        <v>25392</v>
      </c>
      <c r="F15" s="28">
        <f t="shared" si="2"/>
        <v>51.5</v>
      </c>
      <c r="G15" s="40">
        <f t="shared" si="3"/>
        <v>12</v>
      </c>
      <c r="H15" s="48">
        <v>15191</v>
      </c>
      <c r="I15" s="40">
        <f t="shared" si="4"/>
        <v>13</v>
      </c>
      <c r="K15" s="53">
        <v>12</v>
      </c>
    </row>
    <row r="16" spans="1:11" ht="20.100000000000001" customHeight="1">
      <c r="A16" s="7" t="s">
        <v>2</v>
      </c>
      <c r="B16" s="15">
        <f t="shared" si="5"/>
        <v>49340</v>
      </c>
      <c r="C16" s="23">
        <v>23948</v>
      </c>
      <c r="D16" s="28">
        <f t="shared" si="1"/>
        <v>48.5</v>
      </c>
      <c r="E16" s="34">
        <v>25392</v>
      </c>
      <c r="F16" s="28">
        <f t="shared" si="2"/>
        <v>51.5</v>
      </c>
      <c r="G16" s="40">
        <f t="shared" si="3"/>
        <v>-1</v>
      </c>
      <c r="H16" s="48">
        <v>15185</v>
      </c>
      <c r="I16" s="40">
        <f t="shared" si="4"/>
        <v>-6</v>
      </c>
      <c r="K16" s="53" t="s">
        <v>63</v>
      </c>
    </row>
    <row r="17" spans="1:11" ht="20.100000000000001" customHeight="1">
      <c r="A17" s="7" t="s">
        <v>46</v>
      </c>
      <c r="B17" s="15">
        <f t="shared" si="5"/>
        <v>49320</v>
      </c>
      <c r="C17" s="23">
        <v>23929</v>
      </c>
      <c r="D17" s="28">
        <f t="shared" si="1"/>
        <v>48.5</v>
      </c>
      <c r="E17" s="34">
        <v>25391</v>
      </c>
      <c r="F17" s="28">
        <f t="shared" si="2"/>
        <v>51.5</v>
      </c>
      <c r="G17" s="40">
        <f t="shared" si="3"/>
        <v>-20</v>
      </c>
      <c r="H17" s="48">
        <v>15199</v>
      </c>
      <c r="I17" s="40">
        <f t="shared" si="4"/>
        <v>14</v>
      </c>
      <c r="K17" s="53">
        <v>2</v>
      </c>
    </row>
    <row r="18" spans="1:11" ht="20.100000000000001" customHeight="1">
      <c r="A18" s="8" t="s">
        <v>30</v>
      </c>
      <c r="B18" s="16">
        <f t="shared" si="5"/>
        <v>49313</v>
      </c>
      <c r="C18" s="24">
        <v>23908</v>
      </c>
      <c r="D18" s="29">
        <f t="shared" si="1"/>
        <v>48.5</v>
      </c>
      <c r="E18" s="35">
        <v>25405</v>
      </c>
      <c r="F18" s="29">
        <f t="shared" si="2"/>
        <v>51.5</v>
      </c>
      <c r="G18" s="41">
        <f t="shared" si="3"/>
        <v>-7</v>
      </c>
      <c r="H18" s="49">
        <v>15226</v>
      </c>
      <c r="I18" s="41">
        <f t="shared" si="4"/>
        <v>27</v>
      </c>
      <c r="K18" s="53">
        <v>3</v>
      </c>
    </row>
    <row r="19" spans="1:11">
      <c r="A19" s="10"/>
      <c r="B19" s="18" t="str">
        <f t="shared" si="5"/>
        <v/>
      </c>
      <c r="C19" s="18"/>
      <c r="D19" s="30" t="str">
        <f t="shared" si="1"/>
        <v/>
      </c>
      <c r="E19" s="18"/>
      <c r="F19" s="30" t="str">
        <f t="shared" si="2"/>
        <v/>
      </c>
      <c r="G19" s="42" t="str">
        <f t="shared" si="3"/>
        <v/>
      </c>
      <c r="H19" s="60" t="s">
        <v>48</v>
      </c>
      <c r="I19" s="60"/>
    </row>
    <row r="20" spans="1:11">
      <c r="A20" s="10"/>
      <c r="B20" s="18" t="str">
        <f t="shared" si="5"/>
        <v/>
      </c>
      <c r="C20" s="18"/>
      <c r="D20" s="30" t="str">
        <f t="shared" si="1"/>
        <v/>
      </c>
      <c r="E20" s="18"/>
      <c r="F20" s="30" t="str">
        <f t="shared" si="2"/>
        <v/>
      </c>
      <c r="G20" s="42" t="str">
        <f t="shared" si="3"/>
        <v/>
      </c>
      <c r="H20" s="18"/>
      <c r="I20" s="42" t="str">
        <f>IF(H20="","",H20-H19)</f>
        <v/>
      </c>
    </row>
    <row r="21" spans="1:11">
      <c r="A21" s="10"/>
      <c r="B21" s="18" t="str">
        <f t="shared" si="5"/>
        <v/>
      </c>
      <c r="C21" s="18"/>
      <c r="D21" s="30" t="str">
        <f t="shared" si="1"/>
        <v/>
      </c>
      <c r="E21" s="18"/>
      <c r="F21" s="30" t="str">
        <f t="shared" si="2"/>
        <v/>
      </c>
      <c r="G21" s="42" t="str">
        <f t="shared" si="3"/>
        <v/>
      </c>
      <c r="H21" s="18"/>
      <c r="I21" s="42" t="str">
        <f>IF(H21="","",H21-H20)</f>
        <v/>
      </c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  <c r="B29" s="18"/>
      <c r="C29" s="18"/>
      <c r="D29" s="18"/>
      <c r="E29" s="18"/>
      <c r="F29" s="18"/>
      <c r="G29" s="18"/>
      <c r="H29" s="18"/>
      <c r="I29" s="18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</sheetData>
  <mergeCells count="11">
    <mergeCell ref="H2:I2"/>
    <mergeCell ref="B3:G3"/>
    <mergeCell ref="H3:I3"/>
    <mergeCell ref="H19:I19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9"/>
  <sheetViews>
    <sheetView showGridLines="0" view="pageBreakPreview" zoomScaleSheetLayoutView="100" workbookViewId="0">
      <selection activeCell="L31" sqref="L31"/>
    </sheetView>
  </sheetViews>
  <sheetFormatPr defaultRowHeight="13.5"/>
  <cols>
    <col min="4" max="4" width="4.625" customWidth="1"/>
    <col min="6" max="6" width="4.625" customWidth="1"/>
  </cols>
  <sheetData>
    <row r="1" spans="1:11" s="61" customFormat="1" ht="17.25">
      <c r="A1" s="62" t="s">
        <v>0</v>
      </c>
    </row>
    <row r="2" spans="1:11">
      <c r="H2" s="43" t="s">
        <v>9</v>
      </c>
      <c r="I2" s="43"/>
    </row>
    <row r="3" spans="1:11" ht="20.100000000000001" customHeight="1">
      <c r="A3" s="3" t="s">
        <v>15</v>
      </c>
      <c r="B3" s="11" t="s">
        <v>5</v>
      </c>
      <c r="C3" s="19"/>
      <c r="D3" s="19"/>
      <c r="E3" s="19"/>
      <c r="F3" s="19"/>
      <c r="G3" s="36"/>
      <c r="H3" s="44" t="s">
        <v>18</v>
      </c>
      <c r="I3" s="36"/>
    </row>
    <row r="4" spans="1:11" ht="20.100000000000001" customHeight="1">
      <c r="A4" s="4"/>
      <c r="B4" s="12" t="s">
        <v>20</v>
      </c>
      <c r="C4" s="20" t="s">
        <v>22</v>
      </c>
      <c r="D4" s="25" t="s">
        <v>13</v>
      </c>
      <c r="E4" s="31" t="s">
        <v>25</v>
      </c>
      <c r="F4" s="25" t="s">
        <v>13</v>
      </c>
      <c r="G4" s="37" t="s">
        <v>28</v>
      </c>
      <c r="H4" s="45" t="s">
        <v>20</v>
      </c>
      <c r="I4" s="50" t="s">
        <v>28</v>
      </c>
    </row>
    <row r="5" spans="1:11" ht="20.100000000000001" customHeight="1">
      <c r="A5" s="5"/>
      <c r="B5" s="13"/>
      <c r="C5" s="21"/>
      <c r="D5" s="26" t="s">
        <v>3</v>
      </c>
      <c r="E5" s="32"/>
      <c r="F5" s="26" t="s">
        <v>3</v>
      </c>
      <c r="G5" s="38"/>
      <c r="H5" s="46"/>
      <c r="I5" s="51"/>
    </row>
    <row r="6" spans="1:11" ht="20.100000000000001" hidden="1" customHeight="1">
      <c r="A6" s="54" t="s">
        <v>30</v>
      </c>
      <c r="B6" s="55">
        <f t="shared" ref="B6:B11" si="0">IF(C6="","",C6+E6)</f>
        <v>49392</v>
      </c>
      <c r="C6" s="56">
        <v>23980</v>
      </c>
      <c r="D6" s="57">
        <f t="shared" ref="D6:D21" si="1">IF(C6="","",ROUND(C6/B6*100,1))</f>
        <v>48.6</v>
      </c>
      <c r="E6" s="56">
        <v>25412</v>
      </c>
      <c r="F6" s="57">
        <f t="shared" ref="F6:F21" si="2">IF(E6="","",ROUND(E6/B6*100,1))</f>
        <v>51.4</v>
      </c>
      <c r="G6" s="58"/>
      <c r="H6" s="59">
        <v>14783</v>
      </c>
      <c r="I6" s="58"/>
      <c r="K6" s="53">
        <v>3</v>
      </c>
    </row>
    <row r="7" spans="1:11" ht="20.100000000000001" customHeight="1">
      <c r="A7" s="6" t="s">
        <v>32</v>
      </c>
      <c r="B7" s="14">
        <f t="shared" si="0"/>
        <v>49442</v>
      </c>
      <c r="C7" s="22">
        <v>24012</v>
      </c>
      <c r="D7" s="27">
        <f t="shared" si="1"/>
        <v>48.6</v>
      </c>
      <c r="E7" s="33">
        <v>25430</v>
      </c>
      <c r="F7" s="27">
        <f t="shared" si="2"/>
        <v>51.4</v>
      </c>
      <c r="G7" s="39">
        <f>IF(B7="","",B7-49394)</f>
        <v>48</v>
      </c>
      <c r="H7" s="47">
        <v>14987</v>
      </c>
      <c r="I7" s="39">
        <f>IF(H7="","",H7-14941)</f>
        <v>46</v>
      </c>
      <c r="K7" s="53" t="s">
        <v>4</v>
      </c>
    </row>
    <row r="8" spans="1:11" ht="20.100000000000001" customHeight="1">
      <c r="A8" s="7" t="s">
        <v>34</v>
      </c>
      <c r="B8" s="15">
        <f t="shared" si="0"/>
        <v>49447</v>
      </c>
      <c r="C8" s="23">
        <v>24020</v>
      </c>
      <c r="D8" s="28">
        <f t="shared" si="1"/>
        <v>48.6</v>
      </c>
      <c r="E8" s="34">
        <v>25427</v>
      </c>
      <c r="F8" s="28">
        <f t="shared" si="2"/>
        <v>51.4</v>
      </c>
      <c r="G8" s="40">
        <f t="shared" ref="G8:G21" si="3">IF(B8="","",B8-B7)</f>
        <v>5</v>
      </c>
      <c r="H8" s="48">
        <v>15002</v>
      </c>
      <c r="I8" s="40">
        <f t="shared" ref="I8:I18" si="4">IF(H8="","",H8-H7)</f>
        <v>15</v>
      </c>
      <c r="K8" s="53">
        <v>5</v>
      </c>
    </row>
    <row r="9" spans="1:11" ht="20.100000000000001" customHeight="1">
      <c r="A9" s="7" t="s">
        <v>37</v>
      </c>
      <c r="B9" s="15">
        <f t="shared" si="0"/>
        <v>49424</v>
      </c>
      <c r="C9" s="23">
        <v>24003</v>
      </c>
      <c r="D9" s="28">
        <f t="shared" si="1"/>
        <v>48.6</v>
      </c>
      <c r="E9" s="34">
        <v>25421</v>
      </c>
      <c r="F9" s="28">
        <f t="shared" si="2"/>
        <v>51.4</v>
      </c>
      <c r="G9" s="40">
        <f t="shared" si="3"/>
        <v>-23</v>
      </c>
      <c r="H9" s="48">
        <v>15012</v>
      </c>
      <c r="I9" s="40">
        <f t="shared" si="4"/>
        <v>10</v>
      </c>
      <c r="K9" s="53">
        <v>6</v>
      </c>
    </row>
    <row r="10" spans="1:11" ht="20.100000000000001" customHeight="1">
      <c r="A10" s="7" t="s">
        <v>39</v>
      </c>
      <c r="B10" s="15">
        <f t="shared" si="0"/>
        <v>49406</v>
      </c>
      <c r="C10" s="23">
        <v>23995</v>
      </c>
      <c r="D10" s="28">
        <f t="shared" si="1"/>
        <v>48.6</v>
      </c>
      <c r="E10" s="34">
        <v>25411</v>
      </c>
      <c r="F10" s="28">
        <f t="shared" si="2"/>
        <v>51.4</v>
      </c>
      <c r="G10" s="40">
        <f t="shared" si="3"/>
        <v>-18</v>
      </c>
      <c r="H10" s="48">
        <v>15018</v>
      </c>
      <c r="I10" s="40">
        <f t="shared" si="4"/>
        <v>6</v>
      </c>
      <c r="K10" s="53">
        <v>7</v>
      </c>
    </row>
    <row r="11" spans="1:11" ht="20.100000000000001" customHeight="1">
      <c r="A11" s="7" t="s">
        <v>31</v>
      </c>
      <c r="B11" s="15">
        <f t="shared" si="0"/>
        <v>49415</v>
      </c>
      <c r="C11" s="23">
        <v>23985</v>
      </c>
      <c r="D11" s="28">
        <f t="shared" si="1"/>
        <v>48.5</v>
      </c>
      <c r="E11" s="34">
        <v>25430</v>
      </c>
      <c r="F11" s="28">
        <f t="shared" si="2"/>
        <v>51.5</v>
      </c>
      <c r="G11" s="40">
        <f t="shared" si="3"/>
        <v>9</v>
      </c>
      <c r="H11" s="48">
        <v>15028</v>
      </c>
      <c r="I11" s="40">
        <f t="shared" si="4"/>
        <v>10</v>
      </c>
      <c r="K11" s="53">
        <v>8</v>
      </c>
    </row>
    <row r="12" spans="1:11" ht="20.100000000000001" customHeight="1">
      <c r="A12" s="7" t="s">
        <v>24</v>
      </c>
      <c r="B12" s="15">
        <v>49445</v>
      </c>
      <c r="C12" s="23">
        <v>24010</v>
      </c>
      <c r="D12" s="28">
        <f t="shared" si="1"/>
        <v>48.6</v>
      </c>
      <c r="E12" s="34">
        <v>25435</v>
      </c>
      <c r="F12" s="28">
        <f t="shared" si="2"/>
        <v>51.4</v>
      </c>
      <c r="G12" s="40">
        <f t="shared" si="3"/>
        <v>30</v>
      </c>
      <c r="H12" s="48">
        <v>15076</v>
      </c>
      <c r="I12" s="40">
        <f t="shared" si="4"/>
        <v>48</v>
      </c>
      <c r="K12" s="53">
        <v>9</v>
      </c>
    </row>
    <row r="13" spans="1:11" ht="20.100000000000001" customHeight="1">
      <c r="A13" s="7" t="s">
        <v>41</v>
      </c>
      <c r="B13" s="15">
        <v>49430</v>
      </c>
      <c r="C13" s="23">
        <v>24012</v>
      </c>
      <c r="D13" s="28">
        <f t="shared" si="1"/>
        <v>48.6</v>
      </c>
      <c r="E13" s="34">
        <v>25418</v>
      </c>
      <c r="F13" s="28">
        <f t="shared" si="2"/>
        <v>51.4</v>
      </c>
      <c r="G13" s="40">
        <f t="shared" si="3"/>
        <v>-15</v>
      </c>
      <c r="H13" s="48">
        <v>15080</v>
      </c>
      <c r="I13" s="40">
        <f t="shared" si="4"/>
        <v>4</v>
      </c>
      <c r="K13" s="53">
        <v>10</v>
      </c>
    </row>
    <row r="14" spans="1:11" ht="20.100000000000001" customHeight="1">
      <c r="A14" s="7" t="s">
        <v>36</v>
      </c>
      <c r="B14" s="15">
        <v>49459</v>
      </c>
      <c r="C14" s="23">
        <v>24023</v>
      </c>
      <c r="D14" s="28">
        <f t="shared" si="1"/>
        <v>48.6</v>
      </c>
      <c r="E14" s="34">
        <v>25436</v>
      </c>
      <c r="F14" s="28">
        <f t="shared" si="2"/>
        <v>51.4</v>
      </c>
      <c r="G14" s="40">
        <f t="shared" si="3"/>
        <v>29</v>
      </c>
      <c r="H14" s="48">
        <v>15117</v>
      </c>
      <c r="I14" s="40">
        <f t="shared" si="4"/>
        <v>37</v>
      </c>
      <c r="K14" s="53">
        <v>11</v>
      </c>
    </row>
    <row r="15" spans="1:11" ht="20.100000000000001" customHeight="1">
      <c r="A15" s="7" t="s">
        <v>44</v>
      </c>
      <c r="B15" s="15">
        <v>49465</v>
      </c>
      <c r="C15" s="23">
        <v>24030</v>
      </c>
      <c r="D15" s="28">
        <f t="shared" si="1"/>
        <v>48.6</v>
      </c>
      <c r="E15" s="34">
        <v>25435</v>
      </c>
      <c r="F15" s="28">
        <f t="shared" si="2"/>
        <v>51.4</v>
      </c>
      <c r="G15" s="40">
        <f t="shared" si="3"/>
        <v>6</v>
      </c>
      <c r="H15" s="48">
        <v>15124</v>
      </c>
      <c r="I15" s="40">
        <f t="shared" si="4"/>
        <v>7</v>
      </c>
      <c r="K15" s="53">
        <v>12</v>
      </c>
    </row>
    <row r="16" spans="1:11" ht="20.100000000000001" customHeight="1">
      <c r="A16" s="7" t="s">
        <v>27</v>
      </c>
      <c r="B16" s="15">
        <f t="shared" ref="B16:B21" si="5">IF(C16="","",C16+E16)</f>
        <v>49467</v>
      </c>
      <c r="C16" s="23">
        <v>24029</v>
      </c>
      <c r="D16" s="28">
        <f t="shared" si="1"/>
        <v>48.6</v>
      </c>
      <c r="E16" s="34">
        <v>25438</v>
      </c>
      <c r="F16" s="28">
        <f t="shared" si="2"/>
        <v>51.4</v>
      </c>
      <c r="G16" s="40">
        <f t="shared" si="3"/>
        <v>2</v>
      </c>
      <c r="H16" s="48">
        <v>15136</v>
      </c>
      <c r="I16" s="40">
        <f t="shared" si="4"/>
        <v>12</v>
      </c>
      <c r="K16" s="53" t="s">
        <v>45</v>
      </c>
    </row>
    <row r="17" spans="1:11" ht="20.100000000000001" customHeight="1">
      <c r="A17" s="7" t="s">
        <v>46</v>
      </c>
      <c r="B17" s="15">
        <f t="shared" si="5"/>
        <v>49432</v>
      </c>
      <c r="C17" s="23">
        <v>23999</v>
      </c>
      <c r="D17" s="28">
        <f t="shared" si="1"/>
        <v>48.5</v>
      </c>
      <c r="E17" s="34">
        <v>25433</v>
      </c>
      <c r="F17" s="28">
        <f t="shared" si="2"/>
        <v>51.5</v>
      </c>
      <c r="G17" s="40">
        <f t="shared" si="3"/>
        <v>-35</v>
      </c>
      <c r="H17" s="48">
        <v>15126</v>
      </c>
      <c r="I17" s="40">
        <f t="shared" si="4"/>
        <v>-10</v>
      </c>
      <c r="K17" s="53">
        <v>2</v>
      </c>
    </row>
    <row r="18" spans="1:11" ht="20.100000000000001" customHeight="1">
      <c r="A18" s="8" t="s">
        <v>30</v>
      </c>
      <c r="B18" s="16">
        <f t="shared" si="5"/>
        <v>49336</v>
      </c>
      <c r="C18" s="24">
        <v>23956</v>
      </c>
      <c r="D18" s="29">
        <f t="shared" si="1"/>
        <v>48.6</v>
      </c>
      <c r="E18" s="35">
        <v>25380</v>
      </c>
      <c r="F18" s="29">
        <f t="shared" si="2"/>
        <v>51.4</v>
      </c>
      <c r="G18" s="41">
        <f t="shared" si="3"/>
        <v>-96</v>
      </c>
      <c r="H18" s="49">
        <v>15120</v>
      </c>
      <c r="I18" s="41">
        <f t="shared" si="4"/>
        <v>-6</v>
      </c>
      <c r="K18" s="53">
        <v>3</v>
      </c>
    </row>
    <row r="19" spans="1:11">
      <c r="A19" s="10"/>
      <c r="B19" s="18" t="str">
        <f t="shared" si="5"/>
        <v/>
      </c>
      <c r="C19" s="18"/>
      <c r="D19" s="30" t="str">
        <f t="shared" si="1"/>
        <v/>
      </c>
      <c r="E19" s="18"/>
      <c r="F19" s="30" t="str">
        <f t="shared" si="2"/>
        <v/>
      </c>
      <c r="G19" s="42" t="str">
        <f t="shared" si="3"/>
        <v/>
      </c>
      <c r="H19" s="60" t="s">
        <v>47</v>
      </c>
      <c r="I19" s="60"/>
    </row>
    <row r="20" spans="1:11">
      <c r="A20" s="10"/>
      <c r="B20" s="18" t="str">
        <f t="shared" si="5"/>
        <v/>
      </c>
      <c r="C20" s="18"/>
      <c r="D20" s="30" t="str">
        <f t="shared" si="1"/>
        <v/>
      </c>
      <c r="E20" s="18"/>
      <c r="F20" s="30" t="str">
        <f t="shared" si="2"/>
        <v/>
      </c>
      <c r="G20" s="42" t="str">
        <f t="shared" si="3"/>
        <v/>
      </c>
      <c r="H20" s="18"/>
      <c r="I20" s="42" t="str">
        <f>IF(H20="","",H20-H19)</f>
        <v/>
      </c>
    </row>
    <row r="21" spans="1:11">
      <c r="A21" s="10"/>
      <c r="B21" s="18" t="str">
        <f t="shared" si="5"/>
        <v/>
      </c>
      <c r="C21" s="18"/>
      <c r="D21" s="30" t="str">
        <f t="shared" si="1"/>
        <v/>
      </c>
      <c r="E21" s="18"/>
      <c r="F21" s="30" t="str">
        <f t="shared" si="2"/>
        <v/>
      </c>
      <c r="G21" s="42" t="str">
        <f t="shared" si="3"/>
        <v/>
      </c>
      <c r="H21" s="18"/>
      <c r="I21" s="42" t="str">
        <f>IF(H21="","",H21-H20)</f>
        <v/>
      </c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  <c r="B29" s="18"/>
      <c r="C29" s="18"/>
      <c r="D29" s="18"/>
      <c r="E29" s="18"/>
      <c r="F29" s="18"/>
      <c r="G29" s="18"/>
      <c r="H29" s="18"/>
      <c r="I29" s="18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</sheetData>
  <mergeCells count="11">
    <mergeCell ref="H2:I2"/>
    <mergeCell ref="B3:G3"/>
    <mergeCell ref="H3:I3"/>
    <mergeCell ref="H19:I19"/>
    <mergeCell ref="A3:A5"/>
    <mergeCell ref="B4:B5"/>
    <mergeCell ref="C4:C5"/>
    <mergeCell ref="E4:E5"/>
    <mergeCell ref="G4:G5"/>
    <mergeCell ref="H4:H5"/>
    <mergeCell ref="I4:I5"/>
  </mergeCells>
  <phoneticPr fontId="30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9"/>
  <sheetViews>
    <sheetView showGridLines="0" view="pageBreakPreview" zoomScaleSheetLayoutView="100" workbookViewId="0">
      <selection activeCell="G17" sqref="G17"/>
    </sheetView>
  </sheetViews>
  <sheetFormatPr defaultRowHeight="13.5"/>
  <cols>
    <col min="4" max="4" width="4.625" customWidth="1"/>
    <col min="6" max="6" width="4.625" customWidth="1"/>
  </cols>
  <sheetData>
    <row r="1" spans="1:11" s="61" customFormat="1" ht="17.25">
      <c r="A1" s="62" t="s">
        <v>0</v>
      </c>
    </row>
    <row r="2" spans="1:11">
      <c r="H2" s="43" t="s">
        <v>9</v>
      </c>
      <c r="I2" s="43"/>
    </row>
    <row r="3" spans="1:11" ht="20.100000000000001" customHeight="1">
      <c r="A3" s="3" t="s">
        <v>15</v>
      </c>
      <c r="B3" s="11" t="s">
        <v>5</v>
      </c>
      <c r="C3" s="19"/>
      <c r="D3" s="19"/>
      <c r="E3" s="19"/>
      <c r="F3" s="19"/>
      <c r="G3" s="36"/>
      <c r="H3" s="44" t="s">
        <v>18</v>
      </c>
      <c r="I3" s="36"/>
    </row>
    <row r="4" spans="1:11" ht="20.100000000000001" customHeight="1">
      <c r="A4" s="4"/>
      <c r="B4" s="12" t="s">
        <v>20</v>
      </c>
      <c r="C4" s="20" t="s">
        <v>22</v>
      </c>
      <c r="D4" s="25" t="s">
        <v>13</v>
      </c>
      <c r="E4" s="31" t="s">
        <v>25</v>
      </c>
      <c r="F4" s="25" t="s">
        <v>13</v>
      </c>
      <c r="G4" s="37" t="s">
        <v>28</v>
      </c>
      <c r="H4" s="45" t="s">
        <v>20</v>
      </c>
      <c r="I4" s="50" t="s">
        <v>28</v>
      </c>
    </row>
    <row r="5" spans="1:11" ht="20.100000000000001" customHeight="1">
      <c r="A5" s="5"/>
      <c r="B5" s="13"/>
      <c r="C5" s="21"/>
      <c r="D5" s="26" t="s">
        <v>3</v>
      </c>
      <c r="E5" s="32"/>
      <c r="F5" s="26" t="s">
        <v>3</v>
      </c>
      <c r="G5" s="38"/>
      <c r="H5" s="46"/>
      <c r="I5" s="51"/>
    </row>
    <row r="6" spans="1:11" ht="20.100000000000001" hidden="1" customHeight="1">
      <c r="A6" s="54" t="s">
        <v>30</v>
      </c>
      <c r="B6" s="55">
        <f t="shared" ref="B6:B21" si="0">IF(C6="","",C6+E6)</f>
        <v>49392</v>
      </c>
      <c r="C6" s="56">
        <v>23980</v>
      </c>
      <c r="D6" s="57">
        <f t="shared" ref="D6:D21" si="1">IF(C6="","",ROUND(C6/B6*100,1))</f>
        <v>48.6</v>
      </c>
      <c r="E6" s="56">
        <v>25412</v>
      </c>
      <c r="F6" s="57">
        <f t="shared" ref="F6:F21" si="2">IF(E6="","",ROUND(E6/B6*100,1))</f>
        <v>51.4</v>
      </c>
      <c r="G6" s="58"/>
      <c r="H6" s="59">
        <v>14783</v>
      </c>
      <c r="I6" s="58"/>
      <c r="K6" s="53">
        <v>3</v>
      </c>
    </row>
    <row r="7" spans="1:11" ht="20.100000000000001" customHeight="1">
      <c r="A7" s="6" t="s">
        <v>49</v>
      </c>
      <c r="B7" s="14">
        <f t="shared" si="0"/>
        <v>49427</v>
      </c>
      <c r="C7" s="22">
        <v>24012</v>
      </c>
      <c r="D7" s="27">
        <f t="shared" si="1"/>
        <v>48.6</v>
      </c>
      <c r="E7" s="33">
        <v>25415</v>
      </c>
      <c r="F7" s="27">
        <f t="shared" si="2"/>
        <v>51.4</v>
      </c>
      <c r="G7" s="39">
        <v>35</v>
      </c>
      <c r="H7" s="47">
        <v>14827</v>
      </c>
      <c r="I7" s="39">
        <f t="shared" ref="I7:I18" si="3">IF(H7="","",H7-H6)</f>
        <v>44</v>
      </c>
      <c r="K7" s="53" t="s">
        <v>11</v>
      </c>
    </row>
    <row r="8" spans="1:11" ht="20.100000000000001" customHeight="1">
      <c r="A8" s="7" t="s">
        <v>34</v>
      </c>
      <c r="B8" s="15">
        <f t="shared" si="0"/>
        <v>49448</v>
      </c>
      <c r="C8" s="23">
        <v>24034</v>
      </c>
      <c r="D8" s="28">
        <f t="shared" si="1"/>
        <v>48.6</v>
      </c>
      <c r="E8" s="34">
        <v>25414</v>
      </c>
      <c r="F8" s="28">
        <f t="shared" si="2"/>
        <v>51.4</v>
      </c>
      <c r="G8" s="40">
        <f t="shared" ref="G8:G21" si="4">IF(B8="","",B8-B7)</f>
        <v>21</v>
      </c>
      <c r="H8" s="48">
        <v>14851</v>
      </c>
      <c r="I8" s="40">
        <f t="shared" si="3"/>
        <v>24</v>
      </c>
      <c r="K8" s="53">
        <v>5</v>
      </c>
    </row>
    <row r="9" spans="1:11" ht="20.100000000000001" customHeight="1">
      <c r="A9" s="7" t="s">
        <v>37</v>
      </c>
      <c r="B9" s="15">
        <f t="shared" si="0"/>
        <v>49445</v>
      </c>
      <c r="C9" s="23">
        <v>24030</v>
      </c>
      <c r="D9" s="28">
        <f t="shared" si="1"/>
        <v>48.6</v>
      </c>
      <c r="E9" s="34">
        <v>25415</v>
      </c>
      <c r="F9" s="28">
        <f t="shared" si="2"/>
        <v>51.4</v>
      </c>
      <c r="G9" s="40">
        <f t="shared" si="4"/>
        <v>-3</v>
      </c>
      <c r="H9" s="48">
        <v>14867</v>
      </c>
      <c r="I9" s="40">
        <f t="shared" si="3"/>
        <v>16</v>
      </c>
      <c r="K9" s="53">
        <v>6</v>
      </c>
    </row>
    <row r="10" spans="1:11" ht="20.100000000000001" customHeight="1">
      <c r="A10" s="7" t="s">
        <v>39</v>
      </c>
      <c r="B10" s="15">
        <f t="shared" si="0"/>
        <v>49440</v>
      </c>
      <c r="C10" s="23">
        <v>24022</v>
      </c>
      <c r="D10" s="28">
        <f t="shared" si="1"/>
        <v>48.6</v>
      </c>
      <c r="E10" s="34">
        <v>25418</v>
      </c>
      <c r="F10" s="28">
        <f t="shared" si="2"/>
        <v>51.4</v>
      </c>
      <c r="G10" s="40">
        <f t="shared" si="4"/>
        <v>-5</v>
      </c>
      <c r="H10" s="48">
        <v>14875</v>
      </c>
      <c r="I10" s="40">
        <f t="shared" si="3"/>
        <v>8</v>
      </c>
      <c r="K10" s="53">
        <v>7</v>
      </c>
    </row>
    <row r="11" spans="1:11" ht="20.100000000000001" customHeight="1">
      <c r="A11" s="7" t="s">
        <v>31</v>
      </c>
      <c r="B11" s="15">
        <f t="shared" si="0"/>
        <v>49431</v>
      </c>
      <c r="C11" s="23">
        <v>24010</v>
      </c>
      <c r="D11" s="28">
        <f t="shared" si="1"/>
        <v>48.6</v>
      </c>
      <c r="E11" s="34">
        <v>25421</v>
      </c>
      <c r="F11" s="28">
        <f t="shared" si="2"/>
        <v>51.4</v>
      </c>
      <c r="G11" s="40">
        <f t="shared" si="4"/>
        <v>-9</v>
      </c>
      <c r="H11" s="48">
        <v>14882</v>
      </c>
      <c r="I11" s="40">
        <f t="shared" si="3"/>
        <v>7</v>
      </c>
      <c r="K11" s="53">
        <v>8</v>
      </c>
    </row>
    <row r="12" spans="1:11" ht="20.100000000000001" customHeight="1">
      <c r="A12" s="7" t="s">
        <v>24</v>
      </c>
      <c r="B12" s="15">
        <f t="shared" si="0"/>
        <v>49398</v>
      </c>
      <c r="C12" s="23">
        <v>23993</v>
      </c>
      <c r="D12" s="28">
        <f t="shared" si="1"/>
        <v>48.6</v>
      </c>
      <c r="E12" s="34">
        <v>25405</v>
      </c>
      <c r="F12" s="28">
        <f t="shared" si="2"/>
        <v>51.4</v>
      </c>
      <c r="G12" s="40">
        <f t="shared" si="4"/>
        <v>-33</v>
      </c>
      <c r="H12" s="48">
        <v>14890</v>
      </c>
      <c r="I12" s="40">
        <f t="shared" si="3"/>
        <v>8</v>
      </c>
      <c r="K12" s="53">
        <v>9</v>
      </c>
    </row>
    <row r="13" spans="1:11" ht="20.100000000000001" customHeight="1">
      <c r="A13" s="7" t="s">
        <v>41</v>
      </c>
      <c r="B13" s="15">
        <f t="shared" si="0"/>
        <v>49430</v>
      </c>
      <c r="C13" s="23">
        <v>24018</v>
      </c>
      <c r="D13" s="28">
        <f t="shared" si="1"/>
        <v>48.6</v>
      </c>
      <c r="E13" s="34">
        <v>25412</v>
      </c>
      <c r="F13" s="28">
        <f t="shared" si="2"/>
        <v>51.4</v>
      </c>
      <c r="G13" s="40">
        <f t="shared" si="4"/>
        <v>32</v>
      </c>
      <c r="H13" s="48">
        <v>14926</v>
      </c>
      <c r="I13" s="40">
        <f t="shared" si="3"/>
        <v>36</v>
      </c>
      <c r="K13" s="53">
        <v>10</v>
      </c>
    </row>
    <row r="14" spans="1:11" ht="20.100000000000001" customHeight="1">
      <c r="A14" s="7" t="s">
        <v>36</v>
      </c>
      <c r="B14" s="15">
        <f t="shared" si="0"/>
        <v>49432</v>
      </c>
      <c r="C14" s="23">
        <v>24026</v>
      </c>
      <c r="D14" s="28">
        <f t="shared" si="1"/>
        <v>48.6</v>
      </c>
      <c r="E14" s="34">
        <v>25406</v>
      </c>
      <c r="F14" s="28">
        <f t="shared" si="2"/>
        <v>51.4</v>
      </c>
      <c r="G14" s="40">
        <f t="shared" si="4"/>
        <v>2</v>
      </c>
      <c r="H14" s="48">
        <v>14936</v>
      </c>
      <c r="I14" s="40">
        <f t="shared" si="3"/>
        <v>10</v>
      </c>
      <c r="K14" s="53">
        <v>11</v>
      </c>
    </row>
    <row r="15" spans="1:11" ht="20.100000000000001" customHeight="1">
      <c r="A15" s="7" t="s">
        <v>44</v>
      </c>
      <c r="B15" s="15">
        <f t="shared" si="0"/>
        <v>49450</v>
      </c>
      <c r="C15" s="23">
        <v>24029</v>
      </c>
      <c r="D15" s="28">
        <f t="shared" si="1"/>
        <v>48.6</v>
      </c>
      <c r="E15" s="34">
        <v>25421</v>
      </c>
      <c r="F15" s="28">
        <f t="shared" si="2"/>
        <v>51.4</v>
      </c>
      <c r="G15" s="40">
        <f t="shared" si="4"/>
        <v>18</v>
      </c>
      <c r="H15" s="48">
        <v>14933</v>
      </c>
      <c r="I15" s="40">
        <f t="shared" si="3"/>
        <v>-3</v>
      </c>
      <c r="K15" s="53">
        <v>12</v>
      </c>
    </row>
    <row r="16" spans="1:11" ht="20.100000000000001" customHeight="1">
      <c r="A16" s="7" t="s">
        <v>50</v>
      </c>
      <c r="B16" s="15">
        <f t="shared" si="0"/>
        <v>49442</v>
      </c>
      <c r="C16" s="23">
        <v>24009</v>
      </c>
      <c r="D16" s="28">
        <f t="shared" si="1"/>
        <v>48.6</v>
      </c>
      <c r="E16" s="34">
        <v>25433</v>
      </c>
      <c r="F16" s="28">
        <f t="shared" si="2"/>
        <v>51.4</v>
      </c>
      <c r="G16" s="40">
        <f t="shared" si="4"/>
        <v>-8</v>
      </c>
      <c r="H16" s="48">
        <v>14934</v>
      </c>
      <c r="I16" s="40">
        <f t="shared" si="3"/>
        <v>1</v>
      </c>
      <c r="K16" s="53" t="s">
        <v>42</v>
      </c>
    </row>
    <row r="17" spans="1:11" ht="20.100000000000001" customHeight="1">
      <c r="A17" s="7" t="s">
        <v>46</v>
      </c>
      <c r="B17" s="15">
        <f t="shared" si="0"/>
        <v>49442</v>
      </c>
      <c r="C17" s="23">
        <v>24003</v>
      </c>
      <c r="D17" s="28">
        <f t="shared" si="1"/>
        <v>48.5</v>
      </c>
      <c r="E17" s="34">
        <v>25439</v>
      </c>
      <c r="F17" s="28">
        <f t="shared" si="2"/>
        <v>51.5</v>
      </c>
      <c r="G17" s="40">
        <f t="shared" si="4"/>
        <v>0</v>
      </c>
      <c r="H17" s="48">
        <v>14943</v>
      </c>
      <c r="I17" s="40">
        <f t="shared" si="3"/>
        <v>9</v>
      </c>
      <c r="K17" s="53">
        <v>2</v>
      </c>
    </row>
    <row r="18" spans="1:11" ht="20.100000000000001" customHeight="1">
      <c r="A18" s="8" t="s">
        <v>30</v>
      </c>
      <c r="B18" s="16">
        <f t="shared" si="0"/>
        <v>49394</v>
      </c>
      <c r="C18" s="24">
        <v>23966</v>
      </c>
      <c r="D18" s="29">
        <f t="shared" si="1"/>
        <v>48.5</v>
      </c>
      <c r="E18" s="35">
        <v>25428</v>
      </c>
      <c r="F18" s="29">
        <f t="shared" si="2"/>
        <v>51.5</v>
      </c>
      <c r="G18" s="41">
        <f t="shared" si="4"/>
        <v>-48</v>
      </c>
      <c r="H18" s="49">
        <v>14941</v>
      </c>
      <c r="I18" s="41">
        <f t="shared" si="3"/>
        <v>-2</v>
      </c>
      <c r="K18" s="53">
        <v>3</v>
      </c>
    </row>
    <row r="19" spans="1:11">
      <c r="A19" s="10"/>
      <c r="B19" s="18" t="str">
        <f t="shared" si="0"/>
        <v/>
      </c>
      <c r="C19" s="18"/>
      <c r="D19" s="30" t="str">
        <f t="shared" si="1"/>
        <v/>
      </c>
      <c r="E19" s="18"/>
      <c r="F19" s="30" t="str">
        <f t="shared" si="2"/>
        <v/>
      </c>
      <c r="G19" s="42" t="str">
        <f t="shared" si="4"/>
        <v/>
      </c>
      <c r="H19" s="60" t="s">
        <v>47</v>
      </c>
      <c r="I19" s="60"/>
    </row>
    <row r="20" spans="1:11">
      <c r="A20" s="10"/>
      <c r="B20" s="18" t="str">
        <f t="shared" si="0"/>
        <v/>
      </c>
      <c r="C20" s="18"/>
      <c r="D20" s="30" t="str">
        <f t="shared" si="1"/>
        <v/>
      </c>
      <c r="E20" s="18"/>
      <c r="F20" s="30" t="str">
        <f t="shared" si="2"/>
        <v/>
      </c>
      <c r="G20" s="42" t="str">
        <f t="shared" si="4"/>
        <v/>
      </c>
      <c r="H20" s="18"/>
      <c r="I20" s="42" t="str">
        <f>IF(H20="","",H20-H19)</f>
        <v/>
      </c>
    </row>
    <row r="21" spans="1:11">
      <c r="A21" s="10"/>
      <c r="B21" s="18" t="str">
        <f t="shared" si="0"/>
        <v/>
      </c>
      <c r="C21" s="18"/>
      <c r="D21" s="30" t="str">
        <f t="shared" si="1"/>
        <v/>
      </c>
      <c r="E21" s="18"/>
      <c r="F21" s="30" t="str">
        <f t="shared" si="2"/>
        <v/>
      </c>
      <c r="G21" s="42" t="str">
        <f t="shared" si="4"/>
        <v/>
      </c>
      <c r="H21" s="18"/>
      <c r="I21" s="42" t="str">
        <f>IF(H21="","",H21-H20)</f>
        <v/>
      </c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  <c r="B29" s="18"/>
      <c r="C29" s="18"/>
      <c r="D29" s="18"/>
      <c r="E29" s="18"/>
      <c r="F29" s="18"/>
      <c r="G29" s="18"/>
      <c r="H29" s="18"/>
      <c r="I29" s="18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</sheetData>
  <mergeCells count="11">
    <mergeCell ref="H2:I2"/>
    <mergeCell ref="B3:G3"/>
    <mergeCell ref="H3:I3"/>
    <mergeCell ref="H19:I19"/>
    <mergeCell ref="A3:A5"/>
    <mergeCell ref="B4:B5"/>
    <mergeCell ref="C4:C5"/>
    <mergeCell ref="E4:E5"/>
    <mergeCell ref="G4:G5"/>
    <mergeCell ref="H4:H5"/>
    <mergeCell ref="I4:I5"/>
  </mergeCells>
  <phoneticPr fontId="30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9"/>
  <sheetViews>
    <sheetView showGridLines="0" view="pageBreakPreview" zoomScaleSheetLayoutView="100" workbookViewId="0">
      <selection activeCell="J27" sqref="J27"/>
    </sheetView>
  </sheetViews>
  <sheetFormatPr defaultRowHeight="13.5"/>
  <cols>
    <col min="4" max="4" width="4.625" customWidth="1"/>
    <col min="6" max="6" width="4.625" customWidth="1"/>
  </cols>
  <sheetData>
    <row r="1" spans="1:11" s="61" customFormat="1" ht="17.25">
      <c r="A1" s="62" t="s">
        <v>0</v>
      </c>
    </row>
    <row r="2" spans="1:11">
      <c r="H2" s="43" t="s">
        <v>9</v>
      </c>
      <c r="I2" s="43"/>
    </row>
    <row r="3" spans="1:11" ht="20.100000000000001" customHeight="1">
      <c r="A3" s="3" t="s">
        <v>15</v>
      </c>
      <c r="B3" s="11" t="s">
        <v>5</v>
      </c>
      <c r="C3" s="19"/>
      <c r="D3" s="19"/>
      <c r="E3" s="19"/>
      <c r="F3" s="19"/>
      <c r="G3" s="36"/>
      <c r="H3" s="44" t="s">
        <v>18</v>
      </c>
      <c r="I3" s="36"/>
    </row>
    <row r="4" spans="1:11" ht="20.100000000000001" customHeight="1">
      <c r="A4" s="4"/>
      <c r="B4" s="12" t="s">
        <v>20</v>
      </c>
      <c r="C4" s="20" t="s">
        <v>22</v>
      </c>
      <c r="D4" s="25" t="s">
        <v>13</v>
      </c>
      <c r="E4" s="31" t="s">
        <v>25</v>
      </c>
      <c r="F4" s="25" t="s">
        <v>13</v>
      </c>
      <c r="G4" s="37" t="s">
        <v>28</v>
      </c>
      <c r="H4" s="45" t="s">
        <v>20</v>
      </c>
      <c r="I4" s="50" t="s">
        <v>28</v>
      </c>
    </row>
    <row r="5" spans="1:11" ht="20.100000000000001" customHeight="1">
      <c r="A5" s="5"/>
      <c r="B5" s="13"/>
      <c r="C5" s="21"/>
      <c r="D5" s="26" t="s">
        <v>3</v>
      </c>
      <c r="E5" s="32"/>
      <c r="F5" s="26" t="s">
        <v>3</v>
      </c>
      <c r="G5" s="38"/>
      <c r="H5" s="46"/>
      <c r="I5" s="51"/>
    </row>
    <row r="6" spans="1:11" ht="20.100000000000001" hidden="1" customHeight="1">
      <c r="A6" s="54" t="s">
        <v>30</v>
      </c>
      <c r="B6" s="55">
        <f t="shared" ref="B6:B21" si="0">IF(C6="","",C6+E6)</f>
        <v>49328</v>
      </c>
      <c r="C6" s="56">
        <v>23896</v>
      </c>
      <c r="D6" s="57">
        <f t="shared" ref="D6:D21" si="1">IF(C6="","",ROUND(C6/B6*100,1))</f>
        <v>48.4</v>
      </c>
      <c r="E6" s="56">
        <v>25432</v>
      </c>
      <c r="F6" s="57">
        <f t="shared" ref="F6:F21" si="2">IF(E6="","",ROUND(E6/B6*100,1))</f>
        <v>51.6</v>
      </c>
      <c r="G6" s="58"/>
      <c r="H6" s="59">
        <v>14543</v>
      </c>
      <c r="I6" s="58"/>
    </row>
    <row r="7" spans="1:11" ht="20.100000000000001" customHeight="1">
      <c r="A7" s="6" t="s">
        <v>51</v>
      </c>
      <c r="B7" s="14">
        <f t="shared" si="0"/>
        <v>49383</v>
      </c>
      <c r="C7" s="22">
        <v>23930</v>
      </c>
      <c r="D7" s="27">
        <f t="shared" si="1"/>
        <v>48.5</v>
      </c>
      <c r="E7" s="33">
        <v>25453</v>
      </c>
      <c r="F7" s="27">
        <f t="shared" si="2"/>
        <v>51.5</v>
      </c>
      <c r="G7" s="39">
        <v>55</v>
      </c>
      <c r="H7" s="47">
        <v>14589</v>
      </c>
      <c r="I7" s="39">
        <f t="shared" ref="I7:I18" si="3">IF(H7="","",H7-H6)</f>
        <v>46</v>
      </c>
      <c r="K7" s="53" t="s">
        <v>53</v>
      </c>
    </row>
    <row r="8" spans="1:11" ht="20.100000000000001" customHeight="1">
      <c r="A8" s="7" t="s">
        <v>34</v>
      </c>
      <c r="B8" s="15">
        <f t="shared" si="0"/>
        <v>49407</v>
      </c>
      <c r="C8" s="23">
        <v>23957</v>
      </c>
      <c r="D8" s="28">
        <f t="shared" si="1"/>
        <v>48.5</v>
      </c>
      <c r="E8" s="34">
        <v>25450</v>
      </c>
      <c r="F8" s="28">
        <f t="shared" si="2"/>
        <v>51.5</v>
      </c>
      <c r="G8" s="40">
        <f t="shared" ref="G8:G21" si="4">IF(B8="","",B8-B7)</f>
        <v>24</v>
      </c>
      <c r="H8" s="48">
        <v>14621</v>
      </c>
      <c r="I8" s="40">
        <f t="shared" si="3"/>
        <v>32</v>
      </c>
      <c r="K8" s="53">
        <v>5</v>
      </c>
    </row>
    <row r="9" spans="1:11" ht="20.100000000000001" customHeight="1">
      <c r="A9" s="7" t="s">
        <v>37</v>
      </c>
      <c r="B9" s="15">
        <f t="shared" si="0"/>
        <v>49389</v>
      </c>
      <c r="C9" s="23">
        <v>23949</v>
      </c>
      <c r="D9" s="28">
        <f t="shared" si="1"/>
        <v>48.5</v>
      </c>
      <c r="E9" s="34">
        <v>25440</v>
      </c>
      <c r="F9" s="28">
        <f t="shared" si="2"/>
        <v>51.5</v>
      </c>
      <c r="G9" s="40">
        <f t="shared" si="4"/>
        <v>-18</v>
      </c>
      <c r="H9" s="48">
        <v>14631</v>
      </c>
      <c r="I9" s="40">
        <f t="shared" si="3"/>
        <v>10</v>
      </c>
      <c r="K9" s="53">
        <v>6</v>
      </c>
    </row>
    <row r="10" spans="1:11" ht="20.100000000000001" customHeight="1">
      <c r="A10" s="7" t="s">
        <v>39</v>
      </c>
      <c r="B10" s="15">
        <f t="shared" si="0"/>
        <v>49405</v>
      </c>
      <c r="C10" s="23">
        <v>23961</v>
      </c>
      <c r="D10" s="28">
        <f t="shared" si="1"/>
        <v>48.5</v>
      </c>
      <c r="E10" s="34">
        <v>25444</v>
      </c>
      <c r="F10" s="28">
        <f t="shared" si="2"/>
        <v>51.5</v>
      </c>
      <c r="G10" s="40">
        <f t="shared" si="4"/>
        <v>16</v>
      </c>
      <c r="H10" s="48">
        <v>14650</v>
      </c>
      <c r="I10" s="40">
        <f t="shared" si="3"/>
        <v>19</v>
      </c>
      <c r="K10" s="53">
        <v>7</v>
      </c>
    </row>
    <row r="11" spans="1:11" ht="20.100000000000001" customHeight="1">
      <c r="A11" s="7" t="s">
        <v>31</v>
      </c>
      <c r="B11" s="15">
        <f t="shared" si="0"/>
        <v>49429</v>
      </c>
      <c r="C11" s="23">
        <v>23989</v>
      </c>
      <c r="D11" s="28">
        <f t="shared" si="1"/>
        <v>48.5</v>
      </c>
      <c r="E11" s="34">
        <v>25440</v>
      </c>
      <c r="F11" s="28">
        <f t="shared" si="2"/>
        <v>51.5</v>
      </c>
      <c r="G11" s="40">
        <f t="shared" si="4"/>
        <v>24</v>
      </c>
      <c r="H11" s="48">
        <v>14673</v>
      </c>
      <c r="I11" s="40">
        <f t="shared" si="3"/>
        <v>23</v>
      </c>
      <c r="K11" s="53">
        <v>8</v>
      </c>
    </row>
    <row r="12" spans="1:11" ht="20.100000000000001" customHeight="1">
      <c r="A12" s="7" t="s">
        <v>24</v>
      </c>
      <c r="B12" s="15">
        <f t="shared" si="0"/>
        <v>49462</v>
      </c>
      <c r="C12" s="23">
        <v>24013</v>
      </c>
      <c r="D12" s="28">
        <f t="shared" si="1"/>
        <v>48.5</v>
      </c>
      <c r="E12" s="34">
        <v>25449</v>
      </c>
      <c r="F12" s="28">
        <f t="shared" si="2"/>
        <v>51.5</v>
      </c>
      <c r="G12" s="40">
        <f t="shared" si="4"/>
        <v>33</v>
      </c>
      <c r="H12" s="48">
        <v>14700</v>
      </c>
      <c r="I12" s="40">
        <f t="shared" si="3"/>
        <v>27</v>
      </c>
      <c r="K12" s="53">
        <v>9</v>
      </c>
    </row>
    <row r="13" spans="1:11" ht="20.100000000000001" customHeight="1">
      <c r="A13" s="7" t="s">
        <v>41</v>
      </c>
      <c r="B13" s="15">
        <f t="shared" si="0"/>
        <v>49510</v>
      </c>
      <c r="C13" s="23">
        <v>24038</v>
      </c>
      <c r="D13" s="28">
        <f t="shared" si="1"/>
        <v>48.6</v>
      </c>
      <c r="E13" s="34">
        <v>25472</v>
      </c>
      <c r="F13" s="28">
        <f t="shared" si="2"/>
        <v>51.4</v>
      </c>
      <c r="G13" s="40">
        <f t="shared" si="4"/>
        <v>48</v>
      </c>
      <c r="H13" s="48">
        <v>14736</v>
      </c>
      <c r="I13" s="40">
        <f t="shared" si="3"/>
        <v>36</v>
      </c>
      <c r="K13" s="53">
        <v>10</v>
      </c>
    </row>
    <row r="14" spans="1:11" ht="20.100000000000001" customHeight="1">
      <c r="A14" s="7" t="s">
        <v>36</v>
      </c>
      <c r="B14" s="15">
        <f t="shared" si="0"/>
        <v>49542</v>
      </c>
      <c r="C14" s="23">
        <v>24054</v>
      </c>
      <c r="D14" s="28">
        <f t="shared" si="1"/>
        <v>48.6</v>
      </c>
      <c r="E14" s="34">
        <v>25488</v>
      </c>
      <c r="F14" s="28">
        <f t="shared" si="2"/>
        <v>51.4</v>
      </c>
      <c r="G14" s="40">
        <f t="shared" si="4"/>
        <v>32</v>
      </c>
      <c r="H14" s="48">
        <v>14757</v>
      </c>
      <c r="I14" s="40">
        <f t="shared" si="3"/>
        <v>21</v>
      </c>
      <c r="K14" s="53">
        <v>11</v>
      </c>
    </row>
    <row r="15" spans="1:11" ht="20.100000000000001" customHeight="1">
      <c r="A15" s="7" t="s">
        <v>44</v>
      </c>
      <c r="B15" s="15">
        <f t="shared" si="0"/>
        <v>49545</v>
      </c>
      <c r="C15" s="23">
        <v>24057</v>
      </c>
      <c r="D15" s="28">
        <f t="shared" si="1"/>
        <v>48.6</v>
      </c>
      <c r="E15" s="34">
        <v>25488</v>
      </c>
      <c r="F15" s="28">
        <f t="shared" si="2"/>
        <v>51.4</v>
      </c>
      <c r="G15" s="40">
        <f t="shared" si="4"/>
        <v>3</v>
      </c>
      <c r="H15" s="48">
        <v>14767</v>
      </c>
      <c r="I15" s="40">
        <f t="shared" si="3"/>
        <v>10</v>
      </c>
      <c r="K15" s="53">
        <v>12</v>
      </c>
    </row>
    <row r="16" spans="1:11" ht="20.100000000000001" customHeight="1">
      <c r="A16" s="7" t="s">
        <v>43</v>
      </c>
      <c r="B16" s="15">
        <f t="shared" si="0"/>
        <v>49542</v>
      </c>
      <c r="C16" s="23">
        <v>24060</v>
      </c>
      <c r="D16" s="28">
        <f t="shared" si="1"/>
        <v>48.6</v>
      </c>
      <c r="E16" s="34">
        <v>25482</v>
      </c>
      <c r="F16" s="28">
        <f t="shared" si="2"/>
        <v>51.4</v>
      </c>
      <c r="G16" s="40">
        <f t="shared" si="4"/>
        <v>-3</v>
      </c>
      <c r="H16" s="48">
        <v>14771</v>
      </c>
      <c r="I16" s="40">
        <f t="shared" si="3"/>
        <v>4</v>
      </c>
      <c r="K16" s="53" t="s">
        <v>33</v>
      </c>
    </row>
    <row r="17" spans="1:11" ht="20.100000000000001" customHeight="1">
      <c r="A17" s="7" t="s">
        <v>46</v>
      </c>
      <c r="B17" s="15">
        <f t="shared" si="0"/>
        <v>49498</v>
      </c>
      <c r="C17" s="23">
        <v>24038</v>
      </c>
      <c r="D17" s="28">
        <f t="shared" si="1"/>
        <v>48.6</v>
      </c>
      <c r="E17" s="34">
        <v>25460</v>
      </c>
      <c r="F17" s="28">
        <f t="shared" si="2"/>
        <v>51.4</v>
      </c>
      <c r="G17" s="40">
        <f t="shared" si="4"/>
        <v>-44</v>
      </c>
      <c r="H17" s="48">
        <v>14775</v>
      </c>
      <c r="I17" s="40">
        <f t="shared" si="3"/>
        <v>4</v>
      </c>
      <c r="K17" s="53">
        <v>2</v>
      </c>
    </row>
    <row r="18" spans="1:11" ht="20.100000000000001" customHeight="1">
      <c r="A18" s="8" t="s">
        <v>30</v>
      </c>
      <c r="B18" s="16">
        <f t="shared" si="0"/>
        <v>49392</v>
      </c>
      <c r="C18" s="24">
        <v>23980</v>
      </c>
      <c r="D18" s="29">
        <f t="shared" si="1"/>
        <v>48.6</v>
      </c>
      <c r="E18" s="35">
        <v>25412</v>
      </c>
      <c r="F18" s="29">
        <f t="shared" si="2"/>
        <v>51.4</v>
      </c>
      <c r="G18" s="41">
        <f t="shared" si="4"/>
        <v>-106</v>
      </c>
      <c r="H18" s="49">
        <v>14783</v>
      </c>
      <c r="I18" s="41">
        <f t="shared" si="3"/>
        <v>8</v>
      </c>
      <c r="K18" s="53">
        <v>3</v>
      </c>
    </row>
    <row r="19" spans="1:11">
      <c r="A19" s="10"/>
      <c r="B19" s="18" t="str">
        <f t="shared" si="0"/>
        <v/>
      </c>
      <c r="C19" s="18"/>
      <c r="D19" s="30" t="str">
        <f t="shared" si="1"/>
        <v/>
      </c>
      <c r="E19" s="18"/>
      <c r="F19" s="30" t="str">
        <f t="shared" si="2"/>
        <v/>
      </c>
      <c r="G19" s="42" t="str">
        <f t="shared" si="4"/>
        <v/>
      </c>
      <c r="H19" s="60" t="s">
        <v>47</v>
      </c>
      <c r="I19" s="60"/>
    </row>
    <row r="20" spans="1:11">
      <c r="A20" s="10"/>
      <c r="B20" s="18" t="str">
        <f t="shared" si="0"/>
        <v/>
      </c>
      <c r="C20" s="18"/>
      <c r="D20" s="30" t="str">
        <f t="shared" si="1"/>
        <v/>
      </c>
      <c r="E20" s="18"/>
      <c r="F20" s="30" t="str">
        <f t="shared" si="2"/>
        <v/>
      </c>
      <c r="G20" s="42" t="str">
        <f t="shared" si="4"/>
        <v/>
      </c>
      <c r="H20" s="18"/>
      <c r="I20" s="42" t="str">
        <f>IF(H20="","",H20-H19)</f>
        <v/>
      </c>
    </row>
    <row r="21" spans="1:11">
      <c r="A21" s="10"/>
      <c r="B21" s="18" t="str">
        <f t="shared" si="0"/>
        <v/>
      </c>
      <c r="C21" s="18"/>
      <c r="D21" s="30" t="str">
        <f t="shared" si="1"/>
        <v/>
      </c>
      <c r="E21" s="18"/>
      <c r="F21" s="30" t="str">
        <f t="shared" si="2"/>
        <v/>
      </c>
      <c r="G21" s="42" t="str">
        <f t="shared" si="4"/>
        <v/>
      </c>
      <c r="H21" s="18"/>
      <c r="I21" s="42" t="str">
        <f>IF(H21="","",H21-H20)</f>
        <v/>
      </c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  <c r="B29" s="18"/>
      <c r="C29" s="18"/>
      <c r="D29" s="18"/>
      <c r="E29" s="18"/>
      <c r="F29" s="18"/>
      <c r="G29" s="18"/>
      <c r="H29" s="18"/>
      <c r="I29" s="18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</sheetData>
  <mergeCells count="11">
    <mergeCell ref="H2:I2"/>
    <mergeCell ref="B3:G3"/>
    <mergeCell ref="H3:I3"/>
    <mergeCell ref="H19:I19"/>
    <mergeCell ref="A3:A5"/>
    <mergeCell ref="B4:B5"/>
    <mergeCell ref="C4:C5"/>
    <mergeCell ref="E4:E5"/>
    <mergeCell ref="G4:G5"/>
    <mergeCell ref="H4:H5"/>
    <mergeCell ref="I4:I5"/>
  </mergeCells>
  <phoneticPr fontId="30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9"/>
  <sheetViews>
    <sheetView showGridLines="0" view="pageBreakPreview" topLeftCell="A21" zoomScaleSheetLayoutView="100" workbookViewId="0">
      <selection activeCell="L30" sqref="L30"/>
    </sheetView>
  </sheetViews>
  <sheetFormatPr defaultRowHeight="13.5"/>
  <cols>
    <col min="4" max="4" width="4.625" customWidth="1"/>
    <col min="6" max="6" width="4.625" customWidth="1"/>
  </cols>
  <sheetData>
    <row r="1" spans="1:11" s="61" customFormat="1" ht="17.25">
      <c r="A1" s="62" t="s">
        <v>0</v>
      </c>
    </row>
    <row r="2" spans="1:11">
      <c r="H2" s="43" t="s">
        <v>9</v>
      </c>
      <c r="I2" s="43"/>
    </row>
    <row r="3" spans="1:11" ht="20.100000000000001" customHeight="1">
      <c r="A3" s="3" t="s">
        <v>15</v>
      </c>
      <c r="B3" s="11" t="s">
        <v>5</v>
      </c>
      <c r="C3" s="19"/>
      <c r="D3" s="19"/>
      <c r="E3" s="19"/>
      <c r="F3" s="19"/>
      <c r="G3" s="36"/>
      <c r="H3" s="44" t="s">
        <v>18</v>
      </c>
      <c r="I3" s="36"/>
    </row>
    <row r="4" spans="1:11" ht="20.100000000000001" customHeight="1">
      <c r="A4" s="4"/>
      <c r="B4" s="12" t="s">
        <v>20</v>
      </c>
      <c r="C4" s="20" t="s">
        <v>22</v>
      </c>
      <c r="D4" s="25" t="s">
        <v>13</v>
      </c>
      <c r="E4" s="31" t="s">
        <v>25</v>
      </c>
      <c r="F4" s="25" t="s">
        <v>13</v>
      </c>
      <c r="G4" s="37" t="s">
        <v>28</v>
      </c>
      <c r="H4" s="45" t="s">
        <v>20</v>
      </c>
      <c r="I4" s="50" t="s">
        <v>28</v>
      </c>
    </row>
    <row r="5" spans="1:11" ht="20.100000000000001" customHeight="1">
      <c r="A5" s="5"/>
      <c r="B5" s="13"/>
      <c r="C5" s="21"/>
      <c r="D5" s="26" t="s">
        <v>3</v>
      </c>
      <c r="E5" s="32"/>
      <c r="F5" s="26" t="s">
        <v>3</v>
      </c>
      <c r="G5" s="38"/>
      <c r="H5" s="46"/>
      <c r="I5" s="51"/>
    </row>
    <row r="6" spans="1:11" ht="20.100000000000001" hidden="1" customHeight="1">
      <c r="A6" s="54" t="s">
        <v>30</v>
      </c>
      <c r="B6" s="55">
        <f t="shared" ref="B6:B21" si="0">IF(C6="","",C6+E6)</f>
        <v>49175</v>
      </c>
      <c r="C6" s="56">
        <v>23786</v>
      </c>
      <c r="D6" s="57">
        <f t="shared" ref="D6:D21" si="1">IF(C6="","",ROUND(C6/B6*100,1))</f>
        <v>48.4</v>
      </c>
      <c r="E6" s="56">
        <v>25389</v>
      </c>
      <c r="F6" s="57">
        <f t="shared" ref="F6:F21" si="2">IF(E6="","",ROUND(E6/B6*100,1))</f>
        <v>51.6</v>
      </c>
      <c r="G6" s="58"/>
      <c r="H6" s="59">
        <v>14284</v>
      </c>
      <c r="I6" s="58"/>
    </row>
    <row r="7" spans="1:11" ht="20.100000000000001" customHeight="1">
      <c r="A7" s="6" t="s">
        <v>54</v>
      </c>
      <c r="B7" s="14">
        <f t="shared" si="0"/>
        <v>49200</v>
      </c>
      <c r="C7" s="22">
        <v>23799</v>
      </c>
      <c r="D7" s="27">
        <f t="shared" si="1"/>
        <v>48.4</v>
      </c>
      <c r="E7" s="33">
        <v>25401</v>
      </c>
      <c r="F7" s="27">
        <f t="shared" si="2"/>
        <v>51.6</v>
      </c>
      <c r="G7" s="39">
        <v>25</v>
      </c>
      <c r="H7" s="47">
        <v>14316</v>
      </c>
      <c r="I7" s="39">
        <f t="shared" ref="I7:I18" si="3">IF(H7="","",H7-H6)</f>
        <v>32</v>
      </c>
      <c r="K7" s="53" t="s">
        <v>53</v>
      </c>
    </row>
    <row r="8" spans="1:11" ht="20.100000000000001" customHeight="1">
      <c r="A8" s="7" t="s">
        <v>34</v>
      </c>
      <c r="B8" s="15">
        <f t="shared" si="0"/>
        <v>49230</v>
      </c>
      <c r="C8" s="23">
        <v>23825</v>
      </c>
      <c r="D8" s="28">
        <f t="shared" si="1"/>
        <v>48.4</v>
      </c>
      <c r="E8" s="34">
        <v>25405</v>
      </c>
      <c r="F8" s="28">
        <f t="shared" si="2"/>
        <v>51.6</v>
      </c>
      <c r="G8" s="40">
        <f t="shared" ref="G8:G21" si="4">IF(B8="","",B8-B7)</f>
        <v>30</v>
      </c>
      <c r="H8" s="48">
        <v>14326</v>
      </c>
      <c r="I8" s="40">
        <f t="shared" si="3"/>
        <v>10</v>
      </c>
      <c r="K8" s="53">
        <v>5</v>
      </c>
    </row>
    <row r="9" spans="1:11" ht="20.100000000000001" customHeight="1">
      <c r="A9" s="7" t="s">
        <v>37</v>
      </c>
      <c r="B9" s="15">
        <f t="shared" si="0"/>
        <v>49227</v>
      </c>
      <c r="C9" s="23">
        <v>23830</v>
      </c>
      <c r="D9" s="28">
        <f t="shared" si="1"/>
        <v>48.4</v>
      </c>
      <c r="E9" s="34">
        <v>25397</v>
      </c>
      <c r="F9" s="28">
        <f t="shared" si="2"/>
        <v>51.6</v>
      </c>
      <c r="G9" s="40">
        <f t="shared" si="4"/>
        <v>-3</v>
      </c>
      <c r="H9" s="48">
        <v>14340</v>
      </c>
      <c r="I9" s="40">
        <f t="shared" si="3"/>
        <v>14</v>
      </c>
      <c r="K9" s="53">
        <v>6</v>
      </c>
    </row>
    <row r="10" spans="1:11" ht="20.100000000000001" customHeight="1">
      <c r="A10" s="7" t="s">
        <v>39</v>
      </c>
      <c r="B10" s="15">
        <f t="shared" si="0"/>
        <v>49289</v>
      </c>
      <c r="C10" s="23">
        <v>23869</v>
      </c>
      <c r="D10" s="28">
        <f t="shared" si="1"/>
        <v>48.4</v>
      </c>
      <c r="E10" s="34">
        <v>25420</v>
      </c>
      <c r="F10" s="28">
        <f t="shared" si="2"/>
        <v>51.6</v>
      </c>
      <c r="G10" s="40">
        <f t="shared" si="4"/>
        <v>62</v>
      </c>
      <c r="H10" s="48">
        <v>14357</v>
      </c>
      <c r="I10" s="40">
        <f t="shared" si="3"/>
        <v>17</v>
      </c>
      <c r="K10" s="53">
        <v>7</v>
      </c>
    </row>
    <row r="11" spans="1:11" ht="20.100000000000001" customHeight="1">
      <c r="A11" s="7" t="s">
        <v>31</v>
      </c>
      <c r="B11" s="15">
        <f t="shared" si="0"/>
        <v>49350</v>
      </c>
      <c r="C11" s="23">
        <v>23895</v>
      </c>
      <c r="D11" s="28">
        <f t="shared" si="1"/>
        <v>48.4</v>
      </c>
      <c r="E11" s="34">
        <v>25455</v>
      </c>
      <c r="F11" s="28">
        <f t="shared" si="2"/>
        <v>51.6</v>
      </c>
      <c r="G11" s="40">
        <f t="shared" si="4"/>
        <v>61</v>
      </c>
      <c r="H11" s="48">
        <v>14400</v>
      </c>
      <c r="I11" s="40">
        <f t="shared" si="3"/>
        <v>43</v>
      </c>
      <c r="K11" s="53">
        <v>8</v>
      </c>
    </row>
    <row r="12" spans="1:11" ht="20.100000000000001" customHeight="1">
      <c r="A12" s="7" t="s">
        <v>24</v>
      </c>
      <c r="B12" s="15">
        <f t="shared" si="0"/>
        <v>49385</v>
      </c>
      <c r="C12" s="23">
        <v>23914</v>
      </c>
      <c r="D12" s="28">
        <f t="shared" si="1"/>
        <v>48.4</v>
      </c>
      <c r="E12" s="34">
        <v>25471</v>
      </c>
      <c r="F12" s="28">
        <f t="shared" si="2"/>
        <v>51.6</v>
      </c>
      <c r="G12" s="40">
        <f t="shared" si="4"/>
        <v>35</v>
      </c>
      <c r="H12" s="48">
        <v>14432</v>
      </c>
      <c r="I12" s="40">
        <f t="shared" si="3"/>
        <v>32</v>
      </c>
      <c r="K12" s="53">
        <v>9</v>
      </c>
    </row>
    <row r="13" spans="1:11" ht="20.100000000000001" customHeight="1">
      <c r="A13" s="7" t="s">
        <v>41</v>
      </c>
      <c r="B13" s="15">
        <f t="shared" si="0"/>
        <v>49421</v>
      </c>
      <c r="C13" s="23">
        <v>23940</v>
      </c>
      <c r="D13" s="28">
        <f t="shared" si="1"/>
        <v>48.4</v>
      </c>
      <c r="E13" s="34">
        <v>25481</v>
      </c>
      <c r="F13" s="28">
        <f t="shared" si="2"/>
        <v>51.6</v>
      </c>
      <c r="G13" s="40">
        <f t="shared" si="4"/>
        <v>36</v>
      </c>
      <c r="H13" s="48">
        <v>14476</v>
      </c>
      <c r="I13" s="40">
        <f t="shared" si="3"/>
        <v>44</v>
      </c>
      <c r="K13" s="53">
        <v>10</v>
      </c>
    </row>
    <row r="14" spans="1:11" ht="20.100000000000001" customHeight="1">
      <c r="A14" s="7" t="s">
        <v>36</v>
      </c>
      <c r="B14" s="15">
        <f t="shared" si="0"/>
        <v>49434</v>
      </c>
      <c r="C14" s="23">
        <v>23941</v>
      </c>
      <c r="D14" s="28">
        <f t="shared" si="1"/>
        <v>48.4</v>
      </c>
      <c r="E14" s="34">
        <v>25493</v>
      </c>
      <c r="F14" s="28">
        <f t="shared" si="2"/>
        <v>51.6</v>
      </c>
      <c r="G14" s="40">
        <f t="shared" si="4"/>
        <v>13</v>
      </c>
      <c r="H14" s="48">
        <v>14499</v>
      </c>
      <c r="I14" s="40">
        <f t="shared" si="3"/>
        <v>23</v>
      </c>
      <c r="K14" s="53">
        <v>11</v>
      </c>
    </row>
    <row r="15" spans="1:11" ht="20.100000000000001" customHeight="1">
      <c r="A15" s="7" t="s">
        <v>44</v>
      </c>
      <c r="B15" s="15">
        <f t="shared" si="0"/>
        <v>49409</v>
      </c>
      <c r="C15" s="23">
        <v>23927</v>
      </c>
      <c r="D15" s="28">
        <f t="shared" si="1"/>
        <v>48.4</v>
      </c>
      <c r="E15" s="34">
        <v>25482</v>
      </c>
      <c r="F15" s="28">
        <f t="shared" si="2"/>
        <v>51.6</v>
      </c>
      <c r="G15" s="40">
        <f t="shared" si="4"/>
        <v>-25</v>
      </c>
      <c r="H15" s="48">
        <v>14501</v>
      </c>
      <c r="I15" s="40">
        <f t="shared" si="3"/>
        <v>2</v>
      </c>
      <c r="K15" s="53">
        <v>12</v>
      </c>
    </row>
    <row r="16" spans="1:11" ht="20.100000000000001" customHeight="1">
      <c r="A16" s="7" t="s">
        <v>56</v>
      </c>
      <c r="B16" s="15">
        <f t="shared" si="0"/>
        <v>49417</v>
      </c>
      <c r="C16" s="23">
        <v>23947</v>
      </c>
      <c r="D16" s="28">
        <f t="shared" si="1"/>
        <v>48.5</v>
      </c>
      <c r="E16" s="34">
        <v>25470</v>
      </c>
      <c r="F16" s="28">
        <f t="shared" si="2"/>
        <v>51.5</v>
      </c>
      <c r="G16" s="40">
        <f t="shared" si="4"/>
        <v>8</v>
      </c>
      <c r="H16" s="48">
        <v>14524</v>
      </c>
      <c r="I16" s="40">
        <f t="shared" si="3"/>
        <v>23</v>
      </c>
      <c r="K16" s="53" t="s">
        <v>33</v>
      </c>
    </row>
    <row r="17" spans="1:11" ht="20.100000000000001" customHeight="1">
      <c r="A17" s="7" t="s">
        <v>46</v>
      </c>
      <c r="B17" s="15">
        <f t="shared" si="0"/>
        <v>49393</v>
      </c>
      <c r="C17" s="23">
        <v>23933</v>
      </c>
      <c r="D17" s="28">
        <f t="shared" si="1"/>
        <v>48.5</v>
      </c>
      <c r="E17" s="34">
        <v>25460</v>
      </c>
      <c r="F17" s="28">
        <f t="shared" si="2"/>
        <v>51.5</v>
      </c>
      <c r="G17" s="40">
        <f t="shared" si="4"/>
        <v>-24</v>
      </c>
      <c r="H17" s="48">
        <v>14526</v>
      </c>
      <c r="I17" s="40">
        <f t="shared" si="3"/>
        <v>2</v>
      </c>
      <c r="K17" s="53">
        <v>2</v>
      </c>
    </row>
    <row r="18" spans="1:11" ht="20.100000000000001" customHeight="1">
      <c r="A18" s="8" t="s">
        <v>30</v>
      </c>
      <c r="B18" s="16">
        <f t="shared" si="0"/>
        <v>49328</v>
      </c>
      <c r="C18" s="24">
        <v>23896</v>
      </c>
      <c r="D18" s="29">
        <f t="shared" si="1"/>
        <v>48.4</v>
      </c>
      <c r="E18" s="35">
        <v>25432</v>
      </c>
      <c r="F18" s="29">
        <f t="shared" si="2"/>
        <v>51.6</v>
      </c>
      <c r="G18" s="41">
        <f t="shared" si="4"/>
        <v>-65</v>
      </c>
      <c r="H18" s="49">
        <v>14543</v>
      </c>
      <c r="I18" s="41">
        <f t="shared" si="3"/>
        <v>17</v>
      </c>
      <c r="K18" s="53">
        <v>3</v>
      </c>
    </row>
    <row r="19" spans="1:11">
      <c r="A19" s="10"/>
      <c r="B19" s="18" t="str">
        <f t="shared" si="0"/>
        <v/>
      </c>
      <c r="C19" s="18"/>
      <c r="D19" s="30" t="str">
        <f t="shared" si="1"/>
        <v/>
      </c>
      <c r="E19" s="18"/>
      <c r="F19" s="30" t="str">
        <f t="shared" si="2"/>
        <v/>
      </c>
      <c r="G19" s="42" t="str">
        <f t="shared" si="4"/>
        <v/>
      </c>
      <c r="H19" s="60" t="s">
        <v>47</v>
      </c>
      <c r="I19" s="60"/>
    </row>
    <row r="20" spans="1:11">
      <c r="A20" s="10"/>
      <c r="B20" s="18" t="str">
        <f t="shared" si="0"/>
        <v/>
      </c>
      <c r="C20" s="18"/>
      <c r="D20" s="30" t="str">
        <f t="shared" si="1"/>
        <v/>
      </c>
      <c r="E20" s="18"/>
      <c r="F20" s="30" t="str">
        <f t="shared" si="2"/>
        <v/>
      </c>
      <c r="G20" s="42" t="str">
        <f t="shared" si="4"/>
        <v/>
      </c>
      <c r="H20" s="18"/>
      <c r="I20" s="42" t="str">
        <f>IF(H20="","",H20-H19)</f>
        <v/>
      </c>
    </row>
    <row r="21" spans="1:11">
      <c r="A21" s="10"/>
      <c r="B21" s="18" t="str">
        <f t="shared" si="0"/>
        <v/>
      </c>
      <c r="C21" s="18"/>
      <c r="D21" s="30" t="str">
        <f t="shared" si="1"/>
        <v/>
      </c>
      <c r="E21" s="18"/>
      <c r="F21" s="30" t="str">
        <f t="shared" si="2"/>
        <v/>
      </c>
      <c r="G21" s="42" t="str">
        <f t="shared" si="4"/>
        <v/>
      </c>
      <c r="H21" s="18"/>
      <c r="I21" s="42" t="str">
        <f>IF(H21="","",H21-H20)</f>
        <v/>
      </c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  <c r="B29" s="18"/>
      <c r="C29" s="18"/>
      <c r="D29" s="18"/>
      <c r="E29" s="18"/>
      <c r="F29" s="18"/>
      <c r="G29" s="18"/>
      <c r="H29" s="18"/>
      <c r="I29" s="18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</sheetData>
  <mergeCells count="11">
    <mergeCell ref="H2:I2"/>
    <mergeCell ref="B3:G3"/>
    <mergeCell ref="H3:I3"/>
    <mergeCell ref="H19:I19"/>
    <mergeCell ref="A3:A5"/>
    <mergeCell ref="B4:B5"/>
    <mergeCell ref="C4:C5"/>
    <mergeCell ref="E4:E5"/>
    <mergeCell ref="G4:G5"/>
    <mergeCell ref="H4:H5"/>
    <mergeCell ref="I4:I5"/>
  </mergeCells>
  <phoneticPr fontId="30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topLeftCell="A20" zoomScale="160" zoomScaleSheetLayoutView="160" workbookViewId="0">
      <selection activeCell="K48" sqref="K48"/>
    </sheetView>
  </sheetViews>
  <sheetFormatPr defaultRowHeight="13.5"/>
  <cols>
    <col min="4" max="4" width="4.625" customWidth="1"/>
    <col min="6" max="6" width="4.625" customWidth="1"/>
  </cols>
  <sheetData>
    <row r="1" spans="1:11" s="61" customFormat="1" ht="17.25">
      <c r="A1" s="62" t="s">
        <v>0</v>
      </c>
    </row>
    <row r="2" spans="1:11">
      <c r="H2" s="43" t="s">
        <v>9</v>
      </c>
      <c r="I2" s="43"/>
    </row>
    <row r="3" spans="1:11" ht="20.100000000000001" customHeight="1">
      <c r="A3" s="3" t="s">
        <v>15</v>
      </c>
      <c r="B3" s="11" t="s">
        <v>5</v>
      </c>
      <c r="C3" s="19"/>
      <c r="D3" s="19"/>
      <c r="E3" s="19"/>
      <c r="F3" s="19"/>
      <c r="G3" s="36"/>
      <c r="H3" s="44" t="s">
        <v>18</v>
      </c>
      <c r="I3" s="36"/>
    </row>
    <row r="4" spans="1:11" ht="20.100000000000001" customHeight="1">
      <c r="A4" s="4"/>
      <c r="B4" s="12" t="s">
        <v>20</v>
      </c>
      <c r="C4" s="20" t="s">
        <v>22</v>
      </c>
      <c r="D4" s="25" t="s">
        <v>13</v>
      </c>
      <c r="E4" s="31" t="s">
        <v>25</v>
      </c>
      <c r="F4" s="25" t="s">
        <v>13</v>
      </c>
      <c r="G4" s="37" t="s">
        <v>28</v>
      </c>
      <c r="H4" s="45" t="s">
        <v>20</v>
      </c>
      <c r="I4" s="50" t="s">
        <v>28</v>
      </c>
    </row>
    <row r="5" spans="1:11" ht="20.100000000000001" customHeight="1">
      <c r="A5" s="5"/>
      <c r="B5" s="13"/>
      <c r="C5" s="21"/>
      <c r="D5" s="26" t="s">
        <v>3</v>
      </c>
      <c r="E5" s="32"/>
      <c r="F5" s="26" t="s">
        <v>3</v>
      </c>
      <c r="G5" s="38"/>
      <c r="H5" s="46"/>
      <c r="I5" s="51"/>
    </row>
    <row r="6" spans="1:11" ht="20.100000000000001" customHeight="1">
      <c r="A6" s="6" t="s">
        <v>58</v>
      </c>
      <c r="B6" s="63" t="str">
        <f>IF(C6="","",C6+E6)</f>
        <v/>
      </c>
      <c r="C6" s="66"/>
      <c r="D6" s="66"/>
      <c r="E6" s="66"/>
      <c r="F6" s="66"/>
      <c r="G6" s="66"/>
      <c r="H6" s="66"/>
      <c r="I6" s="69"/>
      <c r="K6" s="53" t="s">
        <v>53</v>
      </c>
    </row>
    <row r="7" spans="1:11" ht="20.100000000000001" customHeight="1">
      <c r="A7" s="7" t="s">
        <v>34</v>
      </c>
      <c r="B7" s="64"/>
      <c r="C7" s="67"/>
      <c r="D7" s="67"/>
      <c r="E7" s="67"/>
      <c r="F7" s="67"/>
      <c r="G7" s="67"/>
      <c r="H7" s="67"/>
      <c r="I7" s="70"/>
      <c r="K7" s="53">
        <v>5</v>
      </c>
    </row>
    <row r="8" spans="1:11" ht="20.100000000000001" customHeight="1">
      <c r="A8" s="7" t="s">
        <v>37</v>
      </c>
      <c r="B8" s="64"/>
      <c r="C8" s="67"/>
      <c r="D8" s="67"/>
      <c r="E8" s="67"/>
      <c r="F8" s="67"/>
      <c r="G8" s="67"/>
      <c r="H8" s="67"/>
      <c r="I8" s="70"/>
      <c r="K8" s="53">
        <v>6</v>
      </c>
    </row>
    <row r="9" spans="1:11" ht="20.100000000000001" customHeight="1">
      <c r="A9" s="7" t="s">
        <v>39</v>
      </c>
      <c r="B9" s="64"/>
      <c r="C9" s="67"/>
      <c r="D9" s="67"/>
      <c r="E9" s="67"/>
      <c r="F9" s="67"/>
      <c r="G9" s="67"/>
      <c r="H9" s="67"/>
      <c r="I9" s="70"/>
      <c r="K9" s="53">
        <v>7</v>
      </c>
    </row>
    <row r="10" spans="1:11" ht="20.100000000000001" customHeight="1">
      <c r="A10" s="7" t="s">
        <v>31</v>
      </c>
      <c r="B10" s="64"/>
      <c r="C10" s="67"/>
      <c r="D10" s="67"/>
      <c r="E10" s="67"/>
      <c r="F10" s="67"/>
      <c r="G10" s="67"/>
      <c r="H10" s="67"/>
      <c r="I10" s="70"/>
      <c r="K10" s="53">
        <v>8</v>
      </c>
    </row>
    <row r="11" spans="1:11" ht="20.100000000000001" customHeight="1">
      <c r="A11" s="7" t="s">
        <v>24</v>
      </c>
      <c r="B11" s="64"/>
      <c r="C11" s="67"/>
      <c r="D11" s="67"/>
      <c r="E11" s="67"/>
      <c r="F11" s="67"/>
      <c r="G11" s="67"/>
      <c r="H11" s="67"/>
      <c r="I11" s="70"/>
      <c r="K11" s="53">
        <v>9</v>
      </c>
    </row>
    <row r="12" spans="1:11" ht="20.100000000000001" customHeight="1">
      <c r="A12" s="7" t="s">
        <v>41</v>
      </c>
      <c r="B12" s="65"/>
      <c r="C12" s="68"/>
      <c r="D12" s="68"/>
      <c r="E12" s="68"/>
      <c r="F12" s="68"/>
      <c r="G12" s="68"/>
      <c r="H12" s="68"/>
      <c r="I12" s="71"/>
      <c r="K12" s="53">
        <v>10</v>
      </c>
    </row>
    <row r="13" spans="1:11" ht="20.100000000000001" customHeight="1">
      <c r="A13" s="7" t="s">
        <v>36</v>
      </c>
      <c r="B13" s="15">
        <f t="shared" ref="B13:B20" si="0">IF(C13="","",C13+E13)</f>
        <v>49192</v>
      </c>
      <c r="C13" s="23">
        <v>23809</v>
      </c>
      <c r="D13" s="28">
        <f t="shared" ref="D13:D20" si="1">IF(C13="","",ROUND(C13/B13*100,1))</f>
        <v>48.4</v>
      </c>
      <c r="E13" s="34">
        <v>25383</v>
      </c>
      <c r="F13" s="28">
        <f t="shared" ref="F13:F20" si="2">IF(E13="","",ROUND(E13/B13*100,1))</f>
        <v>51.6</v>
      </c>
      <c r="G13" s="40"/>
      <c r="H13" s="48">
        <v>14254</v>
      </c>
      <c r="I13" s="40"/>
      <c r="K13" s="53">
        <v>11</v>
      </c>
    </row>
    <row r="14" spans="1:11" ht="20.100000000000001" customHeight="1">
      <c r="A14" s="7" t="s">
        <v>44</v>
      </c>
      <c r="B14" s="15">
        <f t="shared" si="0"/>
        <v>49211</v>
      </c>
      <c r="C14" s="23">
        <v>23817</v>
      </c>
      <c r="D14" s="28">
        <f t="shared" si="1"/>
        <v>48.4</v>
      </c>
      <c r="E14" s="34">
        <v>25394</v>
      </c>
      <c r="F14" s="28">
        <f t="shared" si="2"/>
        <v>51.6</v>
      </c>
      <c r="G14" s="40">
        <f t="shared" ref="G14:G20" si="3">IF(B14="","",B14-B13)</f>
        <v>19</v>
      </c>
      <c r="H14" s="48">
        <v>14268</v>
      </c>
      <c r="I14" s="40">
        <f>IF(H14="","",H14-H13)</f>
        <v>14</v>
      </c>
      <c r="K14" s="53">
        <v>12</v>
      </c>
    </row>
    <row r="15" spans="1:11" ht="20.100000000000001" customHeight="1">
      <c r="A15" s="7" t="s">
        <v>7</v>
      </c>
      <c r="B15" s="15">
        <f t="shared" si="0"/>
        <v>49228</v>
      </c>
      <c r="C15" s="23">
        <v>23832</v>
      </c>
      <c r="D15" s="28">
        <f t="shared" si="1"/>
        <v>48.4</v>
      </c>
      <c r="E15" s="34">
        <v>25396</v>
      </c>
      <c r="F15" s="28">
        <f t="shared" si="2"/>
        <v>51.6</v>
      </c>
      <c r="G15" s="40">
        <f t="shared" si="3"/>
        <v>17</v>
      </c>
      <c r="H15" s="48">
        <v>14285</v>
      </c>
      <c r="I15" s="40">
        <f>IF(H15="","",H15-H14)</f>
        <v>17</v>
      </c>
      <c r="K15" s="53" t="s">
        <v>33</v>
      </c>
    </row>
    <row r="16" spans="1:11" ht="20.100000000000001" customHeight="1">
      <c r="A16" s="7" t="s">
        <v>46</v>
      </c>
      <c r="B16" s="15">
        <f t="shared" si="0"/>
        <v>49237</v>
      </c>
      <c r="C16" s="23">
        <v>23830</v>
      </c>
      <c r="D16" s="28">
        <f t="shared" si="1"/>
        <v>48.4</v>
      </c>
      <c r="E16" s="34">
        <v>25407</v>
      </c>
      <c r="F16" s="28">
        <f t="shared" si="2"/>
        <v>51.6</v>
      </c>
      <c r="G16" s="40">
        <f t="shared" si="3"/>
        <v>9</v>
      </c>
      <c r="H16" s="48">
        <v>14284</v>
      </c>
      <c r="I16" s="40">
        <f>IF(H16="","",H16-H15)</f>
        <v>-1</v>
      </c>
      <c r="K16" s="53">
        <v>2</v>
      </c>
    </row>
    <row r="17" spans="1:11" ht="20.100000000000001" customHeight="1">
      <c r="A17" s="8" t="s">
        <v>30</v>
      </c>
      <c r="B17" s="16">
        <f t="shared" si="0"/>
        <v>49175</v>
      </c>
      <c r="C17" s="24">
        <v>23786</v>
      </c>
      <c r="D17" s="29">
        <f t="shared" si="1"/>
        <v>48.4</v>
      </c>
      <c r="E17" s="35">
        <v>25389</v>
      </c>
      <c r="F17" s="29">
        <f t="shared" si="2"/>
        <v>51.6</v>
      </c>
      <c r="G17" s="41">
        <f t="shared" si="3"/>
        <v>-62</v>
      </c>
      <c r="H17" s="49">
        <v>14284</v>
      </c>
      <c r="I17" s="41">
        <f>IF(H17="","",H17-H16)</f>
        <v>0</v>
      </c>
      <c r="K17" s="53">
        <v>3</v>
      </c>
    </row>
    <row r="18" spans="1:11">
      <c r="A18" s="10"/>
      <c r="B18" s="18" t="str">
        <f t="shared" si="0"/>
        <v/>
      </c>
      <c r="C18" s="18"/>
      <c r="D18" s="30" t="str">
        <f t="shared" si="1"/>
        <v/>
      </c>
      <c r="E18" s="18"/>
      <c r="F18" s="30" t="str">
        <f t="shared" si="2"/>
        <v/>
      </c>
      <c r="G18" s="42" t="str">
        <f t="shared" si="3"/>
        <v/>
      </c>
      <c r="H18" s="60" t="s">
        <v>47</v>
      </c>
      <c r="I18" s="60"/>
    </row>
    <row r="19" spans="1:11">
      <c r="A19" s="10"/>
      <c r="B19" s="18" t="str">
        <f t="shared" si="0"/>
        <v/>
      </c>
      <c r="C19" s="18"/>
      <c r="D19" s="30" t="str">
        <f t="shared" si="1"/>
        <v/>
      </c>
      <c r="E19" s="18"/>
      <c r="F19" s="30" t="str">
        <f t="shared" si="2"/>
        <v/>
      </c>
      <c r="G19" s="42" t="str">
        <f t="shared" si="3"/>
        <v/>
      </c>
      <c r="H19" s="18"/>
      <c r="I19" s="42" t="str">
        <f>IF(H19="","",H19-H18)</f>
        <v/>
      </c>
    </row>
    <row r="20" spans="1:11">
      <c r="A20" s="10"/>
      <c r="B20" s="18" t="str">
        <f t="shared" si="0"/>
        <v/>
      </c>
      <c r="C20" s="18"/>
      <c r="D20" s="30" t="str">
        <f t="shared" si="1"/>
        <v/>
      </c>
      <c r="E20" s="18"/>
      <c r="F20" s="30" t="str">
        <f t="shared" si="2"/>
        <v/>
      </c>
      <c r="G20" s="42" t="str">
        <f t="shared" si="3"/>
        <v/>
      </c>
      <c r="H20" s="18"/>
      <c r="I20" s="42" t="str">
        <f>IF(H20="","",H20-H19)</f>
        <v/>
      </c>
    </row>
    <row r="21" spans="1:11">
      <c r="A21" s="10"/>
      <c r="B21" s="18"/>
      <c r="C21" s="18"/>
      <c r="D21" s="18"/>
      <c r="E21" s="18"/>
      <c r="F21" s="18"/>
      <c r="G21" s="18"/>
      <c r="H21" s="18"/>
      <c r="I21" s="18"/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2">
    <mergeCell ref="H2:I2"/>
    <mergeCell ref="B3:G3"/>
    <mergeCell ref="H3:I3"/>
    <mergeCell ref="H18:I18"/>
    <mergeCell ref="A3:A5"/>
    <mergeCell ref="B4:B5"/>
    <mergeCell ref="C4:C5"/>
    <mergeCell ref="E4:E5"/>
    <mergeCell ref="G4:G5"/>
    <mergeCell ref="H4:H5"/>
    <mergeCell ref="I4:I5"/>
    <mergeCell ref="B6:I12"/>
  </mergeCells>
  <phoneticPr fontId="30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zoomScaleSheetLayoutView="100" workbookViewId="0">
      <selection activeCell="L24" sqref="L24"/>
    </sheetView>
  </sheetViews>
  <sheetFormatPr defaultRowHeight="13.5"/>
  <cols>
    <col min="4" max="4" width="4.625" customWidth="1"/>
    <col min="6" max="6" width="4.625" customWidth="1"/>
  </cols>
  <sheetData>
    <row r="1" spans="1:11" s="1" customFormat="1" ht="17.25">
      <c r="A1" s="2" t="s">
        <v>1</v>
      </c>
    </row>
    <row r="2" spans="1:11">
      <c r="H2" s="43" t="s">
        <v>10</v>
      </c>
      <c r="I2" s="43"/>
    </row>
    <row r="3" spans="1:11" ht="20.100000000000001" customHeight="1">
      <c r="A3" s="3" t="s">
        <v>16</v>
      </c>
      <c r="B3" s="11" t="s">
        <v>6</v>
      </c>
      <c r="C3" s="19"/>
      <c r="D3" s="19"/>
      <c r="E3" s="19"/>
      <c r="F3" s="19"/>
      <c r="G3" s="36"/>
      <c r="H3" s="44" t="s">
        <v>19</v>
      </c>
      <c r="I3" s="36"/>
    </row>
    <row r="4" spans="1:11" ht="20.100000000000001" customHeight="1">
      <c r="A4" s="4"/>
      <c r="B4" s="12" t="s">
        <v>21</v>
      </c>
      <c r="C4" s="20" t="s">
        <v>23</v>
      </c>
      <c r="D4" s="25" t="s">
        <v>14</v>
      </c>
      <c r="E4" s="31" t="s">
        <v>26</v>
      </c>
      <c r="F4" s="25" t="s">
        <v>14</v>
      </c>
      <c r="G4" s="37" t="s">
        <v>29</v>
      </c>
      <c r="H4" s="45" t="s">
        <v>21</v>
      </c>
      <c r="I4" s="50" t="s">
        <v>29</v>
      </c>
    </row>
    <row r="5" spans="1:11" ht="20.100000000000001" customHeight="1">
      <c r="A5" s="5"/>
      <c r="B5" s="13"/>
      <c r="C5" s="21"/>
      <c r="D5" s="26" t="s">
        <v>61</v>
      </c>
      <c r="E5" s="32"/>
      <c r="F5" s="26" t="s">
        <v>61</v>
      </c>
      <c r="G5" s="38"/>
      <c r="H5" s="46"/>
      <c r="I5" s="51"/>
    </row>
    <row r="6" spans="1:11" ht="20.100000000000001" customHeight="1">
      <c r="A6" s="6" t="s">
        <v>84</v>
      </c>
      <c r="B6" s="14">
        <f t="shared" ref="B6:B17" si="0">IF(C6="","",C6+E6)</f>
        <v>49003</v>
      </c>
      <c r="C6" s="22">
        <v>23809</v>
      </c>
      <c r="D6" s="27">
        <f t="shared" ref="D6:D17" si="1">IF(C6="","",ROUND(C6/B6*100,1))</f>
        <v>48.6</v>
      </c>
      <c r="E6" s="33">
        <v>25194</v>
      </c>
      <c r="F6" s="27">
        <f t="shared" ref="F6:F17" si="2">IF(E6="","",ROUND(E6/B6*100,1))</f>
        <v>51.4</v>
      </c>
      <c r="G6" s="39">
        <f>IF(B6="","",B6-49073)</f>
        <v>-70</v>
      </c>
      <c r="H6" s="47">
        <v>16696</v>
      </c>
      <c r="I6" s="39">
        <f>IF(H6="","",H6-16698)</f>
        <v>-2</v>
      </c>
      <c r="K6" s="53" t="s">
        <v>8</v>
      </c>
    </row>
    <row r="7" spans="1:11" ht="20.100000000000001" customHeight="1">
      <c r="A7" s="7" t="s">
        <v>35</v>
      </c>
      <c r="B7" s="15">
        <f t="shared" si="0"/>
        <v>48935</v>
      </c>
      <c r="C7" s="23">
        <v>23768</v>
      </c>
      <c r="D7" s="28">
        <f t="shared" si="1"/>
        <v>48.6</v>
      </c>
      <c r="E7" s="34">
        <v>25167</v>
      </c>
      <c r="F7" s="28">
        <f t="shared" si="2"/>
        <v>51.4</v>
      </c>
      <c r="G7" s="40">
        <f t="shared" ref="G7:G17" si="3">IF(B7="","",B7-B6)</f>
        <v>-68</v>
      </c>
      <c r="H7" s="48">
        <v>16663</v>
      </c>
      <c r="I7" s="40">
        <f t="shared" ref="I7:I17" si="4">IF(H7="","",H7-H6)</f>
        <v>-33</v>
      </c>
      <c r="K7" s="53">
        <v>5</v>
      </c>
    </row>
    <row r="8" spans="1:11" ht="20.100000000000001" customHeight="1">
      <c r="A8" s="7" t="s">
        <v>38</v>
      </c>
      <c r="B8" s="15">
        <f t="shared" si="0"/>
        <v>48955</v>
      </c>
      <c r="C8" s="23">
        <v>23783</v>
      </c>
      <c r="D8" s="28">
        <f t="shared" si="1"/>
        <v>48.6</v>
      </c>
      <c r="E8" s="34">
        <v>25172</v>
      </c>
      <c r="F8" s="28">
        <f t="shared" si="2"/>
        <v>51.4</v>
      </c>
      <c r="G8" s="40">
        <f t="shared" si="3"/>
        <v>20</v>
      </c>
      <c r="H8" s="48">
        <v>16709</v>
      </c>
      <c r="I8" s="40">
        <f t="shared" si="4"/>
        <v>46</v>
      </c>
      <c r="K8" s="53">
        <v>6</v>
      </c>
    </row>
    <row r="9" spans="1:11" ht="20.100000000000001" customHeight="1">
      <c r="A9" s="7" t="s">
        <v>40</v>
      </c>
      <c r="B9" s="15">
        <f t="shared" si="0"/>
        <v>48944</v>
      </c>
      <c r="C9" s="23">
        <v>23786</v>
      </c>
      <c r="D9" s="28">
        <f t="shared" si="1"/>
        <v>48.6</v>
      </c>
      <c r="E9" s="34">
        <v>25158</v>
      </c>
      <c r="F9" s="28">
        <f t="shared" si="2"/>
        <v>51.4</v>
      </c>
      <c r="G9" s="40">
        <f t="shared" si="3"/>
        <v>-11</v>
      </c>
      <c r="H9" s="48">
        <v>16726</v>
      </c>
      <c r="I9" s="40">
        <f t="shared" si="4"/>
        <v>17</v>
      </c>
      <c r="K9" s="53">
        <v>7</v>
      </c>
    </row>
    <row r="10" spans="1:11" ht="20.100000000000001" customHeight="1">
      <c r="A10" s="7" t="s">
        <v>31</v>
      </c>
      <c r="B10" s="15">
        <f t="shared" si="0"/>
        <v>48870</v>
      </c>
      <c r="C10" s="23">
        <v>23742</v>
      </c>
      <c r="D10" s="28">
        <f t="shared" si="1"/>
        <v>48.6</v>
      </c>
      <c r="E10" s="34">
        <v>25128</v>
      </c>
      <c r="F10" s="28">
        <f t="shared" si="2"/>
        <v>51.4</v>
      </c>
      <c r="G10" s="40">
        <f t="shared" si="3"/>
        <v>-74</v>
      </c>
      <c r="H10" s="48">
        <v>16698</v>
      </c>
      <c r="I10" s="40">
        <f t="shared" si="4"/>
        <v>-28</v>
      </c>
      <c r="K10" s="53">
        <v>8</v>
      </c>
    </row>
    <row r="11" spans="1:11" ht="20.100000000000001" customHeight="1">
      <c r="A11" s="7" t="s">
        <v>24</v>
      </c>
      <c r="B11" s="15">
        <f t="shared" si="0"/>
        <v>48897</v>
      </c>
      <c r="C11" s="23">
        <v>23762</v>
      </c>
      <c r="D11" s="28">
        <f t="shared" si="1"/>
        <v>48.6</v>
      </c>
      <c r="E11" s="34">
        <v>25135</v>
      </c>
      <c r="F11" s="28">
        <f t="shared" si="2"/>
        <v>51.4</v>
      </c>
      <c r="G11" s="40">
        <f t="shared" si="3"/>
        <v>27</v>
      </c>
      <c r="H11" s="48">
        <v>16739</v>
      </c>
      <c r="I11" s="40">
        <f t="shared" si="4"/>
        <v>41</v>
      </c>
      <c r="K11" s="53">
        <v>9</v>
      </c>
    </row>
    <row r="12" spans="1:11" ht="20.100000000000001" customHeight="1">
      <c r="A12" s="7" t="s">
        <v>41</v>
      </c>
      <c r="B12" s="15">
        <f t="shared" si="0"/>
        <v>48863</v>
      </c>
      <c r="C12" s="23">
        <v>23750</v>
      </c>
      <c r="D12" s="28">
        <f t="shared" si="1"/>
        <v>48.6</v>
      </c>
      <c r="E12" s="34">
        <v>25113</v>
      </c>
      <c r="F12" s="28">
        <f t="shared" si="2"/>
        <v>51.4</v>
      </c>
      <c r="G12" s="40">
        <f t="shared" si="3"/>
        <v>-34</v>
      </c>
      <c r="H12" s="48">
        <v>16719</v>
      </c>
      <c r="I12" s="40">
        <f t="shared" si="4"/>
        <v>-20</v>
      </c>
      <c r="K12" s="53">
        <v>10</v>
      </c>
    </row>
    <row r="13" spans="1:11" ht="20.100000000000001" customHeight="1">
      <c r="A13" s="7" t="s">
        <v>36</v>
      </c>
      <c r="B13" s="15">
        <f t="shared" si="0"/>
        <v>48875</v>
      </c>
      <c r="C13" s="23">
        <v>23738</v>
      </c>
      <c r="D13" s="28">
        <f t="shared" si="1"/>
        <v>48.6</v>
      </c>
      <c r="E13" s="34">
        <v>25137</v>
      </c>
      <c r="F13" s="28">
        <f t="shared" si="2"/>
        <v>51.4</v>
      </c>
      <c r="G13" s="40">
        <f t="shared" si="3"/>
        <v>12</v>
      </c>
      <c r="H13" s="48">
        <v>16777</v>
      </c>
      <c r="I13" s="40">
        <f t="shared" si="4"/>
        <v>58</v>
      </c>
      <c r="K13" s="53">
        <v>11</v>
      </c>
    </row>
    <row r="14" spans="1:11" ht="20.100000000000001" customHeight="1">
      <c r="A14" s="7" t="s">
        <v>44</v>
      </c>
      <c r="B14" s="15">
        <f t="shared" si="0"/>
        <v>48840</v>
      </c>
      <c r="C14" s="23">
        <v>23724</v>
      </c>
      <c r="D14" s="28">
        <f t="shared" si="1"/>
        <v>48.6</v>
      </c>
      <c r="E14" s="34">
        <v>25116</v>
      </c>
      <c r="F14" s="28">
        <f t="shared" si="2"/>
        <v>51.4</v>
      </c>
      <c r="G14" s="40">
        <f t="shared" si="3"/>
        <v>-35</v>
      </c>
      <c r="H14" s="48">
        <v>16779</v>
      </c>
      <c r="I14" s="40">
        <f t="shared" si="4"/>
        <v>2</v>
      </c>
      <c r="K14" s="53">
        <v>12</v>
      </c>
    </row>
    <row r="15" spans="1:11" ht="20.100000000000001" customHeight="1">
      <c r="A15" s="7" t="s">
        <v>85</v>
      </c>
      <c r="B15" s="15">
        <f t="shared" si="0"/>
        <v>48723</v>
      </c>
      <c r="C15" s="23">
        <v>23682</v>
      </c>
      <c r="D15" s="28">
        <f t="shared" si="1"/>
        <v>48.6</v>
      </c>
      <c r="E15" s="34">
        <v>25041</v>
      </c>
      <c r="F15" s="28">
        <f t="shared" si="2"/>
        <v>51.4</v>
      </c>
      <c r="G15" s="40">
        <f t="shared" si="3"/>
        <v>-117</v>
      </c>
      <c r="H15" s="48">
        <v>16718</v>
      </c>
      <c r="I15" s="40">
        <f t="shared" si="4"/>
        <v>-61</v>
      </c>
      <c r="K15" s="53" t="s">
        <v>86</v>
      </c>
    </row>
    <row r="16" spans="1:11" ht="20.100000000000001" customHeight="1">
      <c r="A16" s="7" t="s">
        <v>46</v>
      </c>
      <c r="B16" s="15">
        <f t="shared" si="0"/>
        <v>48711</v>
      </c>
      <c r="C16" s="23">
        <v>23668</v>
      </c>
      <c r="D16" s="28">
        <f t="shared" si="1"/>
        <v>48.6</v>
      </c>
      <c r="E16" s="34">
        <v>25043</v>
      </c>
      <c r="F16" s="28">
        <f t="shared" si="2"/>
        <v>51.4</v>
      </c>
      <c r="G16" s="40">
        <f t="shared" si="3"/>
        <v>-12</v>
      </c>
      <c r="H16" s="48">
        <v>16728</v>
      </c>
      <c r="I16" s="40">
        <f t="shared" si="4"/>
        <v>10</v>
      </c>
      <c r="K16" s="53">
        <v>2</v>
      </c>
    </row>
    <row r="17" spans="1:11" ht="20.100000000000001" customHeight="1">
      <c r="A17" s="8" t="s">
        <v>30</v>
      </c>
      <c r="B17" s="16">
        <f t="shared" si="0"/>
        <v>48659</v>
      </c>
      <c r="C17" s="24">
        <v>23628</v>
      </c>
      <c r="D17" s="29">
        <f t="shared" si="1"/>
        <v>48.6</v>
      </c>
      <c r="E17" s="35">
        <v>25031</v>
      </c>
      <c r="F17" s="29">
        <f t="shared" si="2"/>
        <v>51.4</v>
      </c>
      <c r="G17" s="41">
        <f t="shared" si="3"/>
        <v>-52</v>
      </c>
      <c r="H17" s="49">
        <v>16739</v>
      </c>
      <c r="I17" s="41">
        <f t="shared" si="4"/>
        <v>11</v>
      </c>
      <c r="K17" s="53">
        <v>3</v>
      </c>
    </row>
    <row r="18" spans="1:11">
      <c r="A18" s="9" t="s">
        <v>74</v>
      </c>
      <c r="B18" s="17"/>
      <c r="C18" s="17"/>
      <c r="D18" s="17"/>
      <c r="E18" s="17"/>
      <c r="F18" s="17"/>
      <c r="G18" s="17"/>
      <c r="H18" s="17"/>
      <c r="I18" s="52" t="s">
        <v>48</v>
      </c>
    </row>
    <row r="19" spans="1:11">
      <c r="A19" s="10"/>
      <c r="B19" s="18" t="str">
        <f>IF(C19="","",C19+E19)</f>
        <v/>
      </c>
      <c r="C19" s="18"/>
      <c r="D19" s="30" t="str">
        <f>IF(C19="","",ROUND(C19/B19*100,1))</f>
        <v/>
      </c>
      <c r="E19" s="18"/>
      <c r="F19" s="30" t="str">
        <f>IF(E19="","",ROUND(E19/B19*100,1))</f>
        <v/>
      </c>
      <c r="G19" s="42" t="str">
        <f>IF(B19="","",B19-B18)</f>
        <v/>
      </c>
      <c r="H19" s="18"/>
      <c r="I19" s="42" t="str">
        <f>IF(H19="","",H19-H18)</f>
        <v/>
      </c>
    </row>
    <row r="20" spans="1:11">
      <c r="A20" s="10"/>
      <c r="B20" s="18" t="str">
        <f>IF(C20="","",C20+E20)</f>
        <v/>
      </c>
      <c r="C20" s="18"/>
      <c r="D20" s="30" t="str">
        <f>IF(C20="","",ROUND(C20/B20*100,1))</f>
        <v/>
      </c>
      <c r="E20" s="18"/>
      <c r="F20" s="30" t="str">
        <f>IF(E20="","",ROUND(E20/B20*100,1))</f>
        <v/>
      </c>
      <c r="G20" s="42" t="str">
        <f>IF(B20="","",B20-B19)</f>
        <v/>
      </c>
      <c r="H20" s="18"/>
      <c r="I20" s="42" t="str">
        <f>IF(H20="","",H20-H19)</f>
        <v/>
      </c>
    </row>
    <row r="21" spans="1:11">
      <c r="A21" s="10"/>
      <c r="B21" s="18"/>
      <c r="C21" s="18"/>
      <c r="D21" s="18"/>
      <c r="E21" s="18"/>
      <c r="F21" s="18"/>
      <c r="G21" s="18"/>
      <c r="H21" s="18"/>
      <c r="I21" s="18"/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zoomScaleSheetLayoutView="100" workbookViewId="0">
      <selection activeCell="L20" sqref="L20"/>
    </sheetView>
  </sheetViews>
  <sheetFormatPr defaultRowHeight="13.5"/>
  <cols>
    <col min="4" max="4" width="4.625" customWidth="1"/>
    <col min="6" max="6" width="4.625" customWidth="1"/>
  </cols>
  <sheetData>
    <row r="1" spans="1:11" s="1" customFormat="1" ht="17.25">
      <c r="A1" s="2" t="s">
        <v>1</v>
      </c>
    </row>
    <row r="2" spans="1:11">
      <c r="H2" s="43" t="s">
        <v>10</v>
      </c>
      <c r="I2" s="43"/>
    </row>
    <row r="3" spans="1:11" ht="20.100000000000001" customHeight="1">
      <c r="A3" s="3" t="s">
        <v>16</v>
      </c>
      <c r="B3" s="11" t="s">
        <v>6</v>
      </c>
      <c r="C3" s="19"/>
      <c r="D3" s="19"/>
      <c r="E3" s="19"/>
      <c r="F3" s="19"/>
      <c r="G3" s="36"/>
      <c r="H3" s="44" t="s">
        <v>19</v>
      </c>
      <c r="I3" s="36"/>
    </row>
    <row r="4" spans="1:11" ht="20.100000000000001" customHeight="1">
      <c r="A4" s="4"/>
      <c r="B4" s="12" t="s">
        <v>21</v>
      </c>
      <c r="C4" s="20" t="s">
        <v>23</v>
      </c>
      <c r="D4" s="25" t="s">
        <v>14</v>
      </c>
      <c r="E4" s="31" t="s">
        <v>26</v>
      </c>
      <c r="F4" s="25" t="s">
        <v>14</v>
      </c>
      <c r="G4" s="37" t="s">
        <v>29</v>
      </c>
      <c r="H4" s="45" t="s">
        <v>21</v>
      </c>
      <c r="I4" s="50" t="s">
        <v>29</v>
      </c>
    </row>
    <row r="5" spans="1:11" ht="20.100000000000001" customHeight="1">
      <c r="A5" s="5"/>
      <c r="B5" s="13"/>
      <c r="C5" s="21"/>
      <c r="D5" s="26" t="s">
        <v>61</v>
      </c>
      <c r="E5" s="32"/>
      <c r="F5" s="26" t="s">
        <v>61</v>
      </c>
      <c r="G5" s="38"/>
      <c r="H5" s="46"/>
      <c r="I5" s="51"/>
    </row>
    <row r="6" spans="1:11" ht="20.100000000000001" customHeight="1">
      <c r="A6" s="6" t="s">
        <v>81</v>
      </c>
      <c r="B6" s="14">
        <f t="shared" ref="B6:B17" si="0">IF(C6="","",C6+E6)</f>
        <v>49248</v>
      </c>
      <c r="C6" s="22">
        <v>23909</v>
      </c>
      <c r="D6" s="27">
        <f t="shared" ref="D6:D17" si="1">IF(C6="","",ROUND(C6/B6*100,1))</f>
        <v>48.5</v>
      </c>
      <c r="E6" s="33">
        <v>25339</v>
      </c>
      <c r="F6" s="27">
        <f t="shared" ref="F6:F17" si="2">IF(E6="","",ROUND(E6/B6*100,1))</f>
        <v>51.5</v>
      </c>
      <c r="G6" s="39">
        <f>IF(B6="","",B6-49272)</f>
        <v>-24</v>
      </c>
      <c r="H6" s="47">
        <v>16503</v>
      </c>
      <c r="I6" s="39">
        <f>IF(H6="","",H6-16481)</f>
        <v>22</v>
      </c>
      <c r="K6" s="53" t="s">
        <v>83</v>
      </c>
    </row>
    <row r="7" spans="1:11" ht="20.100000000000001" customHeight="1">
      <c r="A7" s="7" t="s">
        <v>35</v>
      </c>
      <c r="B7" s="15">
        <f t="shared" si="0"/>
        <v>49170</v>
      </c>
      <c r="C7" s="23">
        <v>23878</v>
      </c>
      <c r="D7" s="28">
        <f t="shared" si="1"/>
        <v>48.6</v>
      </c>
      <c r="E7" s="34">
        <v>25292</v>
      </c>
      <c r="F7" s="28">
        <f t="shared" si="2"/>
        <v>51.4</v>
      </c>
      <c r="G7" s="40">
        <f t="shared" ref="G7:G17" si="3">IF(B7="","",B7-B6)</f>
        <v>-78</v>
      </c>
      <c r="H7" s="48">
        <v>16482</v>
      </c>
      <c r="I7" s="40">
        <f t="shared" ref="I7:I17" si="4">IF(H7="","",H7-H6)</f>
        <v>-21</v>
      </c>
      <c r="K7" s="53">
        <v>5</v>
      </c>
    </row>
    <row r="8" spans="1:11" ht="20.100000000000001" customHeight="1">
      <c r="A8" s="7" t="s">
        <v>38</v>
      </c>
      <c r="B8" s="15">
        <f t="shared" si="0"/>
        <v>49150</v>
      </c>
      <c r="C8" s="23">
        <v>23869</v>
      </c>
      <c r="D8" s="28">
        <f t="shared" si="1"/>
        <v>48.6</v>
      </c>
      <c r="E8" s="34">
        <v>25281</v>
      </c>
      <c r="F8" s="28">
        <f t="shared" si="2"/>
        <v>51.4</v>
      </c>
      <c r="G8" s="40">
        <f t="shared" si="3"/>
        <v>-20</v>
      </c>
      <c r="H8" s="48">
        <v>16505</v>
      </c>
      <c r="I8" s="40">
        <f t="shared" si="4"/>
        <v>23</v>
      </c>
      <c r="K8" s="53">
        <v>6</v>
      </c>
    </row>
    <row r="9" spans="1:11" ht="20.100000000000001" customHeight="1">
      <c r="A9" s="7" t="s">
        <v>40</v>
      </c>
      <c r="B9" s="15">
        <f t="shared" si="0"/>
        <v>49115</v>
      </c>
      <c r="C9" s="23">
        <v>23849</v>
      </c>
      <c r="D9" s="28">
        <f t="shared" si="1"/>
        <v>48.6</v>
      </c>
      <c r="E9" s="34">
        <v>25266</v>
      </c>
      <c r="F9" s="28">
        <f t="shared" si="2"/>
        <v>51.4</v>
      </c>
      <c r="G9" s="40">
        <f t="shared" si="3"/>
        <v>-35</v>
      </c>
      <c r="H9" s="48">
        <v>16520</v>
      </c>
      <c r="I9" s="40">
        <f t="shared" si="4"/>
        <v>15</v>
      </c>
      <c r="K9" s="53">
        <v>7</v>
      </c>
    </row>
    <row r="10" spans="1:11" ht="20.100000000000001" customHeight="1">
      <c r="A10" s="7" t="s">
        <v>31</v>
      </c>
      <c r="B10" s="15">
        <f t="shared" si="0"/>
        <v>49113</v>
      </c>
      <c r="C10" s="23">
        <v>23850</v>
      </c>
      <c r="D10" s="28">
        <f t="shared" si="1"/>
        <v>48.6</v>
      </c>
      <c r="E10" s="34">
        <v>25263</v>
      </c>
      <c r="F10" s="28">
        <f t="shared" si="2"/>
        <v>51.4</v>
      </c>
      <c r="G10" s="40">
        <f t="shared" si="3"/>
        <v>-2</v>
      </c>
      <c r="H10" s="48">
        <v>16533</v>
      </c>
      <c r="I10" s="40">
        <f t="shared" si="4"/>
        <v>13</v>
      </c>
      <c r="K10" s="53">
        <v>8</v>
      </c>
    </row>
    <row r="11" spans="1:11" ht="20.100000000000001" customHeight="1">
      <c r="A11" s="7" t="s">
        <v>24</v>
      </c>
      <c r="B11" s="15">
        <f t="shared" si="0"/>
        <v>49094</v>
      </c>
      <c r="C11" s="23">
        <v>23838</v>
      </c>
      <c r="D11" s="28">
        <f t="shared" si="1"/>
        <v>48.6</v>
      </c>
      <c r="E11" s="34">
        <v>25256</v>
      </c>
      <c r="F11" s="28">
        <f t="shared" si="2"/>
        <v>51.4</v>
      </c>
      <c r="G11" s="40">
        <f t="shared" si="3"/>
        <v>-19</v>
      </c>
      <c r="H11" s="48">
        <v>16553</v>
      </c>
      <c r="I11" s="40">
        <f t="shared" si="4"/>
        <v>20</v>
      </c>
      <c r="K11" s="53">
        <v>9</v>
      </c>
    </row>
    <row r="12" spans="1:11" ht="20.100000000000001" customHeight="1">
      <c r="A12" s="7" t="s">
        <v>41</v>
      </c>
      <c r="B12" s="15">
        <f t="shared" si="0"/>
        <v>49119</v>
      </c>
      <c r="C12" s="23">
        <v>23837</v>
      </c>
      <c r="D12" s="28">
        <f t="shared" si="1"/>
        <v>48.5</v>
      </c>
      <c r="E12" s="34">
        <v>25282</v>
      </c>
      <c r="F12" s="28">
        <f t="shared" si="2"/>
        <v>51.5</v>
      </c>
      <c r="G12" s="40">
        <f t="shared" si="3"/>
        <v>25</v>
      </c>
      <c r="H12" s="48">
        <v>16597</v>
      </c>
      <c r="I12" s="40">
        <f t="shared" si="4"/>
        <v>44</v>
      </c>
      <c r="K12" s="53">
        <v>10</v>
      </c>
    </row>
    <row r="13" spans="1:11" ht="20.100000000000001" customHeight="1">
      <c r="A13" s="7" t="s">
        <v>36</v>
      </c>
      <c r="B13" s="15">
        <f t="shared" si="0"/>
        <v>49083</v>
      </c>
      <c r="C13" s="23">
        <v>23834</v>
      </c>
      <c r="D13" s="28">
        <f t="shared" si="1"/>
        <v>48.6</v>
      </c>
      <c r="E13" s="34">
        <v>25249</v>
      </c>
      <c r="F13" s="28">
        <f t="shared" si="2"/>
        <v>51.4</v>
      </c>
      <c r="G13" s="40">
        <f t="shared" si="3"/>
        <v>-36</v>
      </c>
      <c r="H13" s="48">
        <v>16575</v>
      </c>
      <c r="I13" s="40">
        <f t="shared" si="4"/>
        <v>-22</v>
      </c>
      <c r="K13" s="53">
        <v>11</v>
      </c>
    </row>
    <row r="14" spans="1:11" ht="20.100000000000001" customHeight="1">
      <c r="A14" s="7" t="s">
        <v>44</v>
      </c>
      <c r="B14" s="15">
        <f t="shared" si="0"/>
        <v>49095</v>
      </c>
      <c r="C14" s="23">
        <v>23835</v>
      </c>
      <c r="D14" s="28">
        <f t="shared" si="1"/>
        <v>48.5</v>
      </c>
      <c r="E14" s="34">
        <v>25260</v>
      </c>
      <c r="F14" s="28">
        <f t="shared" si="2"/>
        <v>51.5</v>
      </c>
      <c r="G14" s="40">
        <f t="shared" si="3"/>
        <v>12</v>
      </c>
      <c r="H14" s="48">
        <v>16611</v>
      </c>
      <c r="I14" s="40">
        <f t="shared" si="4"/>
        <v>36</v>
      </c>
      <c r="K14" s="53">
        <v>12</v>
      </c>
    </row>
    <row r="15" spans="1:11" ht="20.100000000000001" customHeight="1">
      <c r="A15" s="7" t="s">
        <v>82</v>
      </c>
      <c r="B15" s="15">
        <f t="shared" si="0"/>
        <v>49034</v>
      </c>
      <c r="C15" s="23">
        <v>23823</v>
      </c>
      <c r="D15" s="28">
        <f t="shared" si="1"/>
        <v>48.6</v>
      </c>
      <c r="E15" s="34">
        <v>25211</v>
      </c>
      <c r="F15" s="28">
        <f t="shared" si="2"/>
        <v>51.4</v>
      </c>
      <c r="G15" s="40">
        <f t="shared" si="3"/>
        <v>-61</v>
      </c>
      <c r="H15" s="48">
        <v>16578</v>
      </c>
      <c r="I15" s="40">
        <f t="shared" si="4"/>
        <v>-33</v>
      </c>
      <c r="K15" s="53" t="s">
        <v>12</v>
      </c>
    </row>
    <row r="16" spans="1:11" ht="20.100000000000001" customHeight="1">
      <c r="A16" s="7" t="s">
        <v>46</v>
      </c>
      <c r="B16" s="15">
        <f t="shared" si="0"/>
        <v>49038</v>
      </c>
      <c r="C16" s="23">
        <v>23830</v>
      </c>
      <c r="D16" s="28">
        <f t="shared" si="1"/>
        <v>48.6</v>
      </c>
      <c r="E16" s="34">
        <v>25208</v>
      </c>
      <c r="F16" s="28">
        <f t="shared" si="2"/>
        <v>51.4</v>
      </c>
      <c r="G16" s="40">
        <f t="shared" si="3"/>
        <v>4</v>
      </c>
      <c r="H16" s="48">
        <v>16603</v>
      </c>
      <c r="I16" s="40">
        <f t="shared" si="4"/>
        <v>25</v>
      </c>
      <c r="K16" s="53">
        <v>2</v>
      </c>
    </row>
    <row r="17" spans="1:11" ht="20.100000000000001" customHeight="1">
      <c r="A17" s="8" t="s">
        <v>30</v>
      </c>
      <c r="B17" s="16">
        <f t="shared" si="0"/>
        <v>49073</v>
      </c>
      <c r="C17" s="24">
        <v>23839</v>
      </c>
      <c r="D17" s="29">
        <f t="shared" si="1"/>
        <v>48.6</v>
      </c>
      <c r="E17" s="35">
        <v>25234</v>
      </c>
      <c r="F17" s="29">
        <f t="shared" si="2"/>
        <v>51.4</v>
      </c>
      <c r="G17" s="41">
        <f t="shared" si="3"/>
        <v>35</v>
      </c>
      <c r="H17" s="49">
        <v>16698</v>
      </c>
      <c r="I17" s="41">
        <f t="shared" si="4"/>
        <v>95</v>
      </c>
      <c r="K17" s="53">
        <v>3</v>
      </c>
    </row>
    <row r="18" spans="1:11">
      <c r="A18" s="9" t="s">
        <v>74</v>
      </c>
      <c r="B18" s="17"/>
      <c r="C18" s="17"/>
      <c r="D18" s="17"/>
      <c r="E18" s="17"/>
      <c r="F18" s="17"/>
      <c r="G18" s="17"/>
      <c r="H18" s="17"/>
      <c r="I18" s="52" t="s">
        <v>48</v>
      </c>
    </row>
    <row r="19" spans="1:11">
      <c r="A19" s="10"/>
      <c r="B19" s="18" t="str">
        <f>IF(C19="","",C19+E19)</f>
        <v/>
      </c>
      <c r="C19" s="18"/>
      <c r="D19" s="30" t="str">
        <f>IF(C19="","",ROUND(C19/B19*100,1))</f>
        <v/>
      </c>
      <c r="E19" s="18"/>
      <c r="F19" s="30" t="str">
        <f>IF(E19="","",ROUND(E19/B19*100,1))</f>
        <v/>
      </c>
      <c r="G19" s="42" t="str">
        <f>IF(B19="","",B19-B18)</f>
        <v/>
      </c>
      <c r="H19" s="18"/>
      <c r="I19" s="42" t="str">
        <f>IF(H19="","",H19-H18)</f>
        <v/>
      </c>
    </row>
    <row r="20" spans="1:11">
      <c r="A20" s="10"/>
      <c r="B20" s="18" t="str">
        <f>IF(C20="","",C20+E20)</f>
        <v/>
      </c>
      <c r="C20" s="18"/>
      <c r="D20" s="30" t="str">
        <f>IF(C20="","",ROUND(C20/B20*100,1))</f>
        <v/>
      </c>
      <c r="E20" s="18"/>
      <c r="F20" s="30" t="str">
        <f>IF(E20="","",ROUND(E20/B20*100,1))</f>
        <v/>
      </c>
      <c r="G20" s="42" t="str">
        <f>IF(B20="","",B20-B19)</f>
        <v/>
      </c>
      <c r="H20" s="18"/>
      <c r="I20" s="42" t="str">
        <f>IF(H20="","",H20-H19)</f>
        <v/>
      </c>
    </row>
    <row r="21" spans="1:11">
      <c r="A21" s="10"/>
      <c r="B21" s="18"/>
      <c r="C21" s="18"/>
      <c r="D21" s="18"/>
      <c r="E21" s="18"/>
      <c r="F21" s="18"/>
      <c r="G21" s="18"/>
      <c r="H21" s="18"/>
      <c r="I21" s="18"/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zoomScaleSheetLayoutView="100" workbookViewId="0">
      <selection activeCell="J45" sqref="J45"/>
    </sheetView>
  </sheetViews>
  <sheetFormatPr defaultRowHeight="13.5"/>
  <cols>
    <col min="4" max="4" width="4.625" customWidth="1"/>
    <col min="6" max="6" width="4.625" customWidth="1"/>
  </cols>
  <sheetData>
    <row r="1" spans="1:11" s="1" customFormat="1" ht="17.25">
      <c r="A1" s="2" t="s">
        <v>1</v>
      </c>
    </row>
    <row r="2" spans="1:11">
      <c r="H2" s="43" t="s">
        <v>10</v>
      </c>
      <c r="I2" s="43"/>
    </row>
    <row r="3" spans="1:11" ht="20.100000000000001" customHeight="1">
      <c r="A3" s="3" t="s">
        <v>16</v>
      </c>
      <c r="B3" s="11" t="s">
        <v>6</v>
      </c>
      <c r="C3" s="19"/>
      <c r="D3" s="19"/>
      <c r="E3" s="19"/>
      <c r="F3" s="19"/>
      <c r="G3" s="36"/>
      <c r="H3" s="44" t="s">
        <v>19</v>
      </c>
      <c r="I3" s="36"/>
    </row>
    <row r="4" spans="1:11" ht="20.100000000000001" customHeight="1">
      <c r="A4" s="4"/>
      <c r="B4" s="12" t="s">
        <v>21</v>
      </c>
      <c r="C4" s="20" t="s">
        <v>23</v>
      </c>
      <c r="D4" s="25" t="s">
        <v>14</v>
      </c>
      <c r="E4" s="31" t="s">
        <v>26</v>
      </c>
      <c r="F4" s="25" t="s">
        <v>14</v>
      </c>
      <c r="G4" s="37" t="s">
        <v>29</v>
      </c>
      <c r="H4" s="45" t="s">
        <v>21</v>
      </c>
      <c r="I4" s="50" t="s">
        <v>29</v>
      </c>
    </row>
    <row r="5" spans="1:11" ht="20.100000000000001" customHeight="1">
      <c r="A5" s="5"/>
      <c r="B5" s="13"/>
      <c r="C5" s="21"/>
      <c r="D5" s="26" t="s">
        <v>61</v>
      </c>
      <c r="E5" s="32"/>
      <c r="F5" s="26" t="s">
        <v>61</v>
      </c>
      <c r="G5" s="38"/>
      <c r="H5" s="46"/>
      <c r="I5" s="51"/>
    </row>
    <row r="6" spans="1:11" ht="20.100000000000001" customHeight="1">
      <c r="A6" s="6" t="s">
        <v>77</v>
      </c>
      <c r="B6" s="14">
        <f t="shared" ref="B6:B17" si="0">IF(C6="","",C6+E6)</f>
        <v>49258</v>
      </c>
      <c r="C6" s="22">
        <v>23882</v>
      </c>
      <c r="D6" s="27">
        <f t="shared" ref="D6:D17" si="1">IF(C6="","",ROUND(C6/B6*100,1))</f>
        <v>48.5</v>
      </c>
      <c r="E6" s="33">
        <v>25376</v>
      </c>
      <c r="F6" s="27">
        <f t="shared" ref="F6:F17" si="2">IF(E6="","",ROUND(E6/B6*100,1))</f>
        <v>51.5</v>
      </c>
      <c r="G6" s="39">
        <f>IF(B6="","",B6-49292)</f>
        <v>-34</v>
      </c>
      <c r="H6" s="47">
        <v>16220</v>
      </c>
      <c r="I6" s="39">
        <f>IF(H6="","",H6-16202)</f>
        <v>18</v>
      </c>
      <c r="K6" s="53" t="s">
        <v>79</v>
      </c>
    </row>
    <row r="7" spans="1:11" ht="20.100000000000001" customHeight="1">
      <c r="A7" s="7" t="s">
        <v>35</v>
      </c>
      <c r="B7" s="15">
        <f t="shared" si="0"/>
        <v>49237</v>
      </c>
      <c r="C7" s="23">
        <v>23865</v>
      </c>
      <c r="D7" s="28">
        <f t="shared" si="1"/>
        <v>48.5</v>
      </c>
      <c r="E7" s="34">
        <v>25372</v>
      </c>
      <c r="F7" s="28">
        <f t="shared" si="2"/>
        <v>51.5</v>
      </c>
      <c r="G7" s="40">
        <f t="shared" ref="G7:G17" si="3">IF(B7="","",B7-B6)</f>
        <v>-21</v>
      </c>
      <c r="H7" s="48">
        <v>16212</v>
      </c>
      <c r="I7" s="40">
        <f t="shared" ref="I7:I17" si="4">IF(H7="","",H7-H6)</f>
        <v>-8</v>
      </c>
      <c r="K7" s="53">
        <v>5</v>
      </c>
    </row>
    <row r="8" spans="1:11" ht="20.100000000000001" customHeight="1">
      <c r="A8" s="7" t="s">
        <v>38</v>
      </c>
      <c r="B8" s="15">
        <f t="shared" si="0"/>
        <v>49305</v>
      </c>
      <c r="C8" s="23">
        <v>23905</v>
      </c>
      <c r="D8" s="28">
        <f t="shared" si="1"/>
        <v>48.5</v>
      </c>
      <c r="E8" s="34">
        <v>25400</v>
      </c>
      <c r="F8" s="28">
        <f t="shared" si="2"/>
        <v>51.5</v>
      </c>
      <c r="G8" s="40">
        <f t="shared" si="3"/>
        <v>68</v>
      </c>
      <c r="H8" s="48">
        <v>16264</v>
      </c>
      <c r="I8" s="40">
        <f t="shared" si="4"/>
        <v>52</v>
      </c>
      <c r="K8" s="53">
        <v>6</v>
      </c>
    </row>
    <row r="9" spans="1:11" ht="20.100000000000001" customHeight="1">
      <c r="A9" s="7" t="s">
        <v>40</v>
      </c>
      <c r="B9" s="15">
        <f t="shared" si="0"/>
        <v>49334</v>
      </c>
      <c r="C9" s="23">
        <v>23933</v>
      </c>
      <c r="D9" s="28">
        <f t="shared" si="1"/>
        <v>48.5</v>
      </c>
      <c r="E9" s="34">
        <v>25401</v>
      </c>
      <c r="F9" s="28">
        <f t="shared" si="2"/>
        <v>51.5</v>
      </c>
      <c r="G9" s="40">
        <f t="shared" si="3"/>
        <v>29</v>
      </c>
      <c r="H9" s="48">
        <v>16292</v>
      </c>
      <c r="I9" s="40">
        <f t="shared" si="4"/>
        <v>28</v>
      </c>
      <c r="K9" s="53">
        <v>7</v>
      </c>
    </row>
    <row r="10" spans="1:11" ht="20.100000000000001" customHeight="1">
      <c r="A10" s="7" t="s">
        <v>31</v>
      </c>
      <c r="B10" s="15">
        <f t="shared" si="0"/>
        <v>49321</v>
      </c>
      <c r="C10" s="23">
        <v>23928</v>
      </c>
      <c r="D10" s="28">
        <f t="shared" si="1"/>
        <v>48.5</v>
      </c>
      <c r="E10" s="34">
        <v>25393</v>
      </c>
      <c r="F10" s="28">
        <f t="shared" si="2"/>
        <v>51.5</v>
      </c>
      <c r="G10" s="40">
        <f t="shared" si="3"/>
        <v>-13</v>
      </c>
      <c r="H10" s="48">
        <v>16290</v>
      </c>
      <c r="I10" s="40">
        <f t="shared" si="4"/>
        <v>-2</v>
      </c>
      <c r="K10" s="53">
        <v>8</v>
      </c>
    </row>
    <row r="11" spans="1:11" ht="20.100000000000001" customHeight="1">
      <c r="A11" s="7" t="s">
        <v>24</v>
      </c>
      <c r="B11" s="15">
        <f t="shared" si="0"/>
        <v>49331</v>
      </c>
      <c r="C11" s="23">
        <v>23940</v>
      </c>
      <c r="D11" s="28">
        <f t="shared" si="1"/>
        <v>48.5</v>
      </c>
      <c r="E11" s="34">
        <v>25391</v>
      </c>
      <c r="F11" s="28">
        <f t="shared" si="2"/>
        <v>51.5</v>
      </c>
      <c r="G11" s="40">
        <f t="shared" si="3"/>
        <v>10</v>
      </c>
      <c r="H11" s="48">
        <v>16330</v>
      </c>
      <c r="I11" s="40">
        <f t="shared" si="4"/>
        <v>40</v>
      </c>
      <c r="K11" s="53">
        <v>9</v>
      </c>
    </row>
    <row r="12" spans="1:11" ht="20.100000000000001" customHeight="1">
      <c r="A12" s="7" t="s">
        <v>41</v>
      </c>
      <c r="B12" s="15">
        <f t="shared" si="0"/>
        <v>49342</v>
      </c>
      <c r="C12" s="23">
        <v>23944</v>
      </c>
      <c r="D12" s="28">
        <f t="shared" si="1"/>
        <v>48.5</v>
      </c>
      <c r="E12" s="34">
        <v>25398</v>
      </c>
      <c r="F12" s="28">
        <f t="shared" si="2"/>
        <v>51.5</v>
      </c>
      <c r="G12" s="40">
        <f t="shared" si="3"/>
        <v>11</v>
      </c>
      <c r="H12" s="48">
        <v>16346</v>
      </c>
      <c r="I12" s="40">
        <f t="shared" si="4"/>
        <v>16</v>
      </c>
      <c r="K12" s="53">
        <v>10</v>
      </c>
    </row>
    <row r="13" spans="1:11" ht="20.100000000000001" customHeight="1">
      <c r="A13" s="7" t="s">
        <v>36</v>
      </c>
      <c r="B13" s="15">
        <f t="shared" si="0"/>
        <v>49336</v>
      </c>
      <c r="C13" s="23">
        <v>23956</v>
      </c>
      <c r="D13" s="28">
        <f t="shared" si="1"/>
        <v>48.6</v>
      </c>
      <c r="E13" s="34">
        <v>25380</v>
      </c>
      <c r="F13" s="28">
        <f t="shared" si="2"/>
        <v>51.4</v>
      </c>
      <c r="G13" s="40">
        <f t="shared" si="3"/>
        <v>-6</v>
      </c>
      <c r="H13" s="48">
        <v>16349</v>
      </c>
      <c r="I13" s="40">
        <f t="shared" si="4"/>
        <v>3</v>
      </c>
      <c r="K13" s="53">
        <v>11</v>
      </c>
    </row>
    <row r="14" spans="1:11" ht="20.100000000000001" customHeight="1">
      <c r="A14" s="7" t="s">
        <v>44</v>
      </c>
      <c r="B14" s="15">
        <f t="shared" si="0"/>
        <v>49321</v>
      </c>
      <c r="C14" s="23">
        <v>23942</v>
      </c>
      <c r="D14" s="28">
        <f t="shared" si="1"/>
        <v>48.5</v>
      </c>
      <c r="E14" s="34">
        <v>25379</v>
      </c>
      <c r="F14" s="28">
        <f t="shared" si="2"/>
        <v>51.5</v>
      </c>
      <c r="G14" s="40">
        <f t="shared" si="3"/>
        <v>-15</v>
      </c>
      <c r="H14" s="48">
        <v>16385</v>
      </c>
      <c r="I14" s="40">
        <f t="shared" si="4"/>
        <v>36</v>
      </c>
      <c r="K14" s="53">
        <v>12</v>
      </c>
    </row>
    <row r="15" spans="1:11" ht="20.100000000000001" customHeight="1">
      <c r="A15" s="7" t="s">
        <v>78</v>
      </c>
      <c r="B15" s="15">
        <f t="shared" si="0"/>
        <v>49263</v>
      </c>
      <c r="C15" s="23">
        <v>23922</v>
      </c>
      <c r="D15" s="28">
        <f t="shared" si="1"/>
        <v>48.6</v>
      </c>
      <c r="E15" s="34">
        <v>25341</v>
      </c>
      <c r="F15" s="28">
        <f t="shared" si="2"/>
        <v>51.4</v>
      </c>
      <c r="G15" s="40">
        <f t="shared" si="3"/>
        <v>-58</v>
      </c>
      <c r="H15" s="48">
        <v>16376</v>
      </c>
      <c r="I15" s="40">
        <f t="shared" si="4"/>
        <v>-9</v>
      </c>
      <c r="K15" s="53" t="s">
        <v>80</v>
      </c>
    </row>
    <row r="16" spans="1:11" ht="20.100000000000001" customHeight="1">
      <c r="A16" s="7" t="s">
        <v>46</v>
      </c>
      <c r="B16" s="15">
        <f t="shared" si="0"/>
        <v>49266</v>
      </c>
      <c r="C16" s="23">
        <v>23942</v>
      </c>
      <c r="D16" s="28">
        <f t="shared" si="1"/>
        <v>48.6</v>
      </c>
      <c r="E16" s="34">
        <v>25324</v>
      </c>
      <c r="F16" s="28">
        <f t="shared" si="2"/>
        <v>51.4</v>
      </c>
      <c r="G16" s="40">
        <f t="shared" si="3"/>
        <v>3</v>
      </c>
      <c r="H16" s="48">
        <v>16398</v>
      </c>
      <c r="I16" s="40">
        <f t="shared" si="4"/>
        <v>22</v>
      </c>
      <c r="K16" s="53">
        <v>2</v>
      </c>
    </row>
    <row r="17" spans="1:11" ht="20.100000000000001" customHeight="1">
      <c r="A17" s="8" t="s">
        <v>30</v>
      </c>
      <c r="B17" s="16">
        <f t="shared" si="0"/>
        <v>49272</v>
      </c>
      <c r="C17" s="24">
        <v>23939</v>
      </c>
      <c r="D17" s="29">
        <f t="shared" si="1"/>
        <v>48.6</v>
      </c>
      <c r="E17" s="35">
        <v>25333</v>
      </c>
      <c r="F17" s="29">
        <f t="shared" si="2"/>
        <v>51.4</v>
      </c>
      <c r="G17" s="41">
        <f t="shared" si="3"/>
        <v>6</v>
      </c>
      <c r="H17" s="49">
        <v>16481</v>
      </c>
      <c r="I17" s="41">
        <f t="shared" si="4"/>
        <v>83</v>
      </c>
      <c r="K17" s="53">
        <v>3</v>
      </c>
    </row>
    <row r="18" spans="1:11">
      <c r="A18" s="9" t="s">
        <v>74</v>
      </c>
      <c r="B18" s="17"/>
      <c r="C18" s="17"/>
      <c r="D18" s="17"/>
      <c r="E18" s="17"/>
      <c r="F18" s="17"/>
      <c r="G18" s="17"/>
      <c r="H18" s="17"/>
      <c r="I18" s="52" t="s">
        <v>48</v>
      </c>
    </row>
    <row r="19" spans="1:11">
      <c r="A19" s="10"/>
      <c r="B19" s="18" t="str">
        <f>IF(C19="","",C19+E19)</f>
        <v/>
      </c>
      <c r="C19" s="18"/>
      <c r="D19" s="30" t="str">
        <f>IF(C19="","",ROUND(C19/B19*100,1))</f>
        <v/>
      </c>
      <c r="E19" s="18"/>
      <c r="F19" s="30" t="str">
        <f>IF(E19="","",ROUND(E19/B19*100,1))</f>
        <v/>
      </c>
      <c r="G19" s="42" t="str">
        <f>IF(B19="","",B19-B18)</f>
        <v/>
      </c>
      <c r="H19" s="18"/>
      <c r="I19" s="42" t="str">
        <f>IF(H19="","",H19-H18)</f>
        <v/>
      </c>
    </row>
    <row r="20" spans="1:11">
      <c r="A20" s="10"/>
      <c r="B20" s="18" t="str">
        <f>IF(C20="","",C20+E20)</f>
        <v/>
      </c>
      <c r="C20" s="18"/>
      <c r="D20" s="30" t="str">
        <f>IF(C20="","",ROUND(C20/B20*100,1))</f>
        <v/>
      </c>
      <c r="E20" s="18"/>
      <c r="F20" s="30" t="str">
        <f>IF(E20="","",ROUND(E20/B20*100,1))</f>
        <v/>
      </c>
      <c r="G20" s="42" t="str">
        <f>IF(B20="","",B20-B19)</f>
        <v/>
      </c>
      <c r="H20" s="18"/>
      <c r="I20" s="42" t="str">
        <f>IF(H20="","",H20-H19)</f>
        <v/>
      </c>
    </row>
    <row r="21" spans="1:11">
      <c r="A21" s="10"/>
      <c r="B21" s="18"/>
      <c r="C21" s="18"/>
      <c r="D21" s="18"/>
      <c r="E21" s="18"/>
      <c r="F21" s="18"/>
      <c r="G21" s="18"/>
      <c r="H21" s="18"/>
      <c r="I21" s="18"/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zoomScaleSheetLayoutView="100" workbookViewId="0">
      <selection activeCell="A18" sqref="A18:H18"/>
    </sheetView>
  </sheetViews>
  <sheetFormatPr defaultRowHeight="13.5"/>
  <cols>
    <col min="4" max="4" width="4.625" customWidth="1"/>
    <col min="6" max="6" width="4.625" customWidth="1"/>
  </cols>
  <sheetData>
    <row r="1" spans="1:11" s="1" customFormat="1" ht="17.25">
      <c r="A1" s="2" t="s">
        <v>1</v>
      </c>
    </row>
    <row r="2" spans="1:11">
      <c r="H2" s="43" t="s">
        <v>10</v>
      </c>
      <c r="I2" s="43"/>
    </row>
    <row r="3" spans="1:11" ht="20.100000000000001" customHeight="1">
      <c r="A3" s="3" t="s">
        <v>16</v>
      </c>
      <c r="B3" s="11" t="s">
        <v>6</v>
      </c>
      <c r="C3" s="19"/>
      <c r="D3" s="19"/>
      <c r="E3" s="19"/>
      <c r="F3" s="19"/>
      <c r="G3" s="36"/>
      <c r="H3" s="44" t="s">
        <v>19</v>
      </c>
      <c r="I3" s="36"/>
    </row>
    <row r="4" spans="1:11" ht="20.100000000000001" customHeight="1">
      <c r="A4" s="4"/>
      <c r="B4" s="12" t="s">
        <v>21</v>
      </c>
      <c r="C4" s="20" t="s">
        <v>23</v>
      </c>
      <c r="D4" s="25" t="s">
        <v>14</v>
      </c>
      <c r="E4" s="31" t="s">
        <v>26</v>
      </c>
      <c r="F4" s="25" t="s">
        <v>14</v>
      </c>
      <c r="G4" s="37" t="s">
        <v>29</v>
      </c>
      <c r="H4" s="45" t="s">
        <v>21</v>
      </c>
      <c r="I4" s="50" t="s">
        <v>29</v>
      </c>
    </row>
    <row r="5" spans="1:11" ht="20.100000000000001" customHeight="1">
      <c r="A5" s="5"/>
      <c r="B5" s="13"/>
      <c r="C5" s="21"/>
      <c r="D5" s="26" t="s">
        <v>61</v>
      </c>
      <c r="E5" s="32"/>
      <c r="F5" s="26" t="s">
        <v>61</v>
      </c>
      <c r="G5" s="38"/>
      <c r="H5" s="46"/>
      <c r="I5" s="51"/>
    </row>
    <row r="6" spans="1:11" ht="20.100000000000001" customHeight="1">
      <c r="A6" s="6" t="s">
        <v>72</v>
      </c>
      <c r="B6" s="14">
        <f>IF(C6="","",C6+E6)</f>
        <v>49843</v>
      </c>
      <c r="C6" s="22">
        <v>24175</v>
      </c>
      <c r="D6" s="27">
        <f t="shared" ref="D6:D17" si="0">IF(C6="","",ROUND(C6/B6*100,1))</f>
        <v>48.5</v>
      </c>
      <c r="E6" s="33">
        <v>25668</v>
      </c>
      <c r="F6" s="27">
        <f t="shared" ref="F6:F17" si="1">IF(E6="","",ROUND(E6/B6*100,1))</f>
        <v>51.5</v>
      </c>
      <c r="G6" s="39">
        <f>IF(B6="","",B6-49877)</f>
        <v>-34</v>
      </c>
      <c r="H6" s="47">
        <v>16024</v>
      </c>
      <c r="I6" s="39">
        <f>IF(H6="","",H6-16022)</f>
        <v>2</v>
      </c>
      <c r="K6" s="53" t="s">
        <v>75</v>
      </c>
    </row>
    <row r="7" spans="1:11" ht="20.100000000000001" customHeight="1">
      <c r="A7" s="7" t="s">
        <v>35</v>
      </c>
      <c r="B7" s="15">
        <f>IF(C7="","",C7+E7)</f>
        <v>49791</v>
      </c>
      <c r="C7" s="23">
        <v>24144</v>
      </c>
      <c r="D7" s="28">
        <f t="shared" si="0"/>
        <v>48.5</v>
      </c>
      <c r="E7" s="34">
        <v>25647</v>
      </c>
      <c r="F7" s="28">
        <f t="shared" si="1"/>
        <v>51.5</v>
      </c>
      <c r="G7" s="40">
        <f t="shared" ref="G7:G17" si="2">IF(B7="","",B7-B6)</f>
        <v>-52</v>
      </c>
      <c r="H7" s="48">
        <v>16020</v>
      </c>
      <c r="I7" s="40">
        <f t="shared" ref="I7:I17" si="3">IF(H7="","",H7-H6)</f>
        <v>-4</v>
      </c>
      <c r="K7" s="53">
        <v>5</v>
      </c>
    </row>
    <row r="8" spans="1:11" ht="20.100000000000001" customHeight="1">
      <c r="A8" s="7" t="s">
        <v>38</v>
      </c>
      <c r="B8" s="15">
        <f>IF(C8="","",C8+E8)</f>
        <v>49746</v>
      </c>
      <c r="C8" s="23">
        <v>24137</v>
      </c>
      <c r="D8" s="28">
        <f t="shared" si="0"/>
        <v>48.5</v>
      </c>
      <c r="E8" s="34">
        <v>25609</v>
      </c>
      <c r="F8" s="28">
        <f t="shared" si="1"/>
        <v>51.5</v>
      </c>
      <c r="G8" s="40">
        <f t="shared" si="2"/>
        <v>-45</v>
      </c>
      <c r="H8" s="48">
        <v>16003</v>
      </c>
      <c r="I8" s="40">
        <f t="shared" si="3"/>
        <v>-17</v>
      </c>
      <c r="K8" s="53">
        <v>6</v>
      </c>
    </row>
    <row r="9" spans="1:11" ht="20.100000000000001" customHeight="1">
      <c r="A9" s="7" t="s">
        <v>40</v>
      </c>
      <c r="B9" s="15">
        <f>IF(C9="","",C9+E9)</f>
        <v>49754</v>
      </c>
      <c r="C9" s="23">
        <v>24130</v>
      </c>
      <c r="D9" s="28">
        <f t="shared" si="0"/>
        <v>48.5</v>
      </c>
      <c r="E9" s="34">
        <v>25624</v>
      </c>
      <c r="F9" s="28">
        <f t="shared" si="1"/>
        <v>51.5</v>
      </c>
      <c r="G9" s="40">
        <f t="shared" si="2"/>
        <v>8</v>
      </c>
      <c r="H9" s="48">
        <v>16051</v>
      </c>
      <c r="I9" s="40">
        <f t="shared" si="3"/>
        <v>48</v>
      </c>
      <c r="K9" s="53">
        <v>7</v>
      </c>
    </row>
    <row r="10" spans="1:11" ht="20.100000000000001" customHeight="1">
      <c r="A10" s="7" t="s">
        <v>31</v>
      </c>
      <c r="B10" s="15">
        <f>IF(C10="","",C10+E10)</f>
        <v>49759</v>
      </c>
      <c r="C10" s="23">
        <v>24141</v>
      </c>
      <c r="D10" s="28">
        <f t="shared" si="0"/>
        <v>48.5</v>
      </c>
      <c r="E10" s="34">
        <v>25618</v>
      </c>
      <c r="F10" s="28">
        <f t="shared" si="1"/>
        <v>51.5</v>
      </c>
      <c r="G10" s="40">
        <f t="shared" si="2"/>
        <v>5</v>
      </c>
      <c r="H10" s="48">
        <v>16062</v>
      </c>
      <c r="I10" s="40">
        <f t="shared" si="3"/>
        <v>11</v>
      </c>
      <c r="K10" s="53">
        <v>8</v>
      </c>
    </row>
    <row r="11" spans="1:11" ht="20.100000000000001" customHeight="1">
      <c r="A11" s="7" t="s">
        <v>24</v>
      </c>
      <c r="B11" s="15">
        <v>49741</v>
      </c>
      <c r="C11" s="23">
        <v>24145</v>
      </c>
      <c r="D11" s="28">
        <f t="shared" si="0"/>
        <v>48.5</v>
      </c>
      <c r="E11" s="34">
        <v>25596</v>
      </c>
      <c r="F11" s="28">
        <f t="shared" si="1"/>
        <v>51.5</v>
      </c>
      <c r="G11" s="40">
        <f t="shared" si="2"/>
        <v>-18</v>
      </c>
      <c r="H11" s="48">
        <v>16063</v>
      </c>
      <c r="I11" s="40">
        <f t="shared" si="3"/>
        <v>1</v>
      </c>
      <c r="K11" s="53">
        <v>9</v>
      </c>
    </row>
    <row r="12" spans="1:11" ht="20.100000000000001" customHeight="1">
      <c r="A12" s="7" t="s">
        <v>41</v>
      </c>
      <c r="B12" s="15">
        <f t="shared" ref="B12:B17" si="4">IF(C12="","",C12+E12)</f>
        <v>49729</v>
      </c>
      <c r="C12" s="23">
        <v>24126</v>
      </c>
      <c r="D12" s="28">
        <f t="shared" si="0"/>
        <v>48.5</v>
      </c>
      <c r="E12" s="34">
        <v>25603</v>
      </c>
      <c r="F12" s="28">
        <f t="shared" si="1"/>
        <v>51.5</v>
      </c>
      <c r="G12" s="40">
        <f t="shared" si="2"/>
        <v>-12</v>
      </c>
      <c r="H12" s="48">
        <v>16085</v>
      </c>
      <c r="I12" s="40">
        <f t="shared" si="3"/>
        <v>22</v>
      </c>
      <c r="K12" s="53">
        <v>10</v>
      </c>
    </row>
    <row r="13" spans="1:11" ht="20.100000000000001" customHeight="1">
      <c r="A13" s="7" t="s">
        <v>36</v>
      </c>
      <c r="B13" s="15">
        <f t="shared" si="4"/>
        <v>49705</v>
      </c>
      <c r="C13" s="23">
        <v>24113</v>
      </c>
      <c r="D13" s="28">
        <f t="shared" si="0"/>
        <v>48.5</v>
      </c>
      <c r="E13" s="34">
        <v>25592</v>
      </c>
      <c r="F13" s="28">
        <f t="shared" si="1"/>
        <v>51.5</v>
      </c>
      <c r="G13" s="40">
        <f t="shared" si="2"/>
        <v>-24</v>
      </c>
      <c r="H13" s="48">
        <v>16079</v>
      </c>
      <c r="I13" s="40">
        <f t="shared" si="3"/>
        <v>-6</v>
      </c>
      <c r="K13" s="53">
        <v>11</v>
      </c>
    </row>
    <row r="14" spans="1:11" ht="20.100000000000001" customHeight="1">
      <c r="A14" s="7" t="s">
        <v>44</v>
      </c>
      <c r="B14" s="15">
        <f t="shared" si="4"/>
        <v>49700</v>
      </c>
      <c r="C14" s="23">
        <v>24102</v>
      </c>
      <c r="D14" s="28">
        <f t="shared" si="0"/>
        <v>48.5</v>
      </c>
      <c r="E14" s="34">
        <v>25598</v>
      </c>
      <c r="F14" s="28">
        <f t="shared" si="1"/>
        <v>51.5</v>
      </c>
      <c r="G14" s="40">
        <f t="shared" si="2"/>
        <v>-5</v>
      </c>
      <c r="H14" s="48">
        <v>16104</v>
      </c>
      <c r="I14" s="40">
        <f t="shared" si="3"/>
        <v>25</v>
      </c>
      <c r="K14" s="53">
        <v>12</v>
      </c>
    </row>
    <row r="15" spans="1:11" ht="20.100000000000001" customHeight="1">
      <c r="A15" s="7" t="s">
        <v>73</v>
      </c>
      <c r="B15" s="15">
        <f t="shared" si="4"/>
        <v>49689</v>
      </c>
      <c r="C15" s="23">
        <v>24092</v>
      </c>
      <c r="D15" s="28">
        <f t="shared" si="0"/>
        <v>48.5</v>
      </c>
      <c r="E15" s="34">
        <v>25597</v>
      </c>
      <c r="F15" s="28">
        <f t="shared" si="1"/>
        <v>51.5</v>
      </c>
      <c r="G15" s="40">
        <f t="shared" si="2"/>
        <v>-11</v>
      </c>
      <c r="H15" s="48">
        <v>16118</v>
      </c>
      <c r="I15" s="40">
        <f t="shared" si="3"/>
        <v>14</v>
      </c>
      <c r="K15" s="53" t="s">
        <v>76</v>
      </c>
    </row>
    <row r="16" spans="1:11" ht="20.100000000000001" customHeight="1">
      <c r="A16" s="7" t="s">
        <v>46</v>
      </c>
      <c r="B16" s="15">
        <f t="shared" si="4"/>
        <v>49670</v>
      </c>
      <c r="C16" s="23">
        <v>24088</v>
      </c>
      <c r="D16" s="28">
        <f t="shared" si="0"/>
        <v>48.5</v>
      </c>
      <c r="E16" s="34">
        <v>25582</v>
      </c>
      <c r="F16" s="28">
        <f t="shared" si="1"/>
        <v>51.5</v>
      </c>
      <c r="G16" s="40">
        <f t="shared" si="2"/>
        <v>-19</v>
      </c>
      <c r="H16" s="48">
        <v>16114</v>
      </c>
      <c r="I16" s="40">
        <f t="shared" si="3"/>
        <v>-4</v>
      </c>
      <c r="K16" s="53">
        <v>2</v>
      </c>
    </row>
    <row r="17" spans="1:11" ht="20.100000000000001" customHeight="1">
      <c r="A17" s="8" t="s">
        <v>30</v>
      </c>
      <c r="B17" s="16">
        <f t="shared" si="4"/>
        <v>49588</v>
      </c>
      <c r="C17" s="24">
        <v>24054</v>
      </c>
      <c r="D17" s="29">
        <f t="shared" si="0"/>
        <v>48.5</v>
      </c>
      <c r="E17" s="35">
        <v>25534</v>
      </c>
      <c r="F17" s="29">
        <f t="shared" si="1"/>
        <v>51.5</v>
      </c>
      <c r="G17" s="41">
        <f t="shared" si="2"/>
        <v>-82</v>
      </c>
      <c r="H17" s="49">
        <v>16121</v>
      </c>
      <c r="I17" s="41">
        <f t="shared" si="3"/>
        <v>7</v>
      </c>
      <c r="K17" s="53">
        <v>3</v>
      </c>
    </row>
    <row r="18" spans="1:11">
      <c r="A18" s="9" t="s">
        <v>74</v>
      </c>
      <c r="B18" s="17"/>
      <c r="C18" s="17"/>
      <c r="D18" s="17"/>
      <c r="E18" s="17"/>
      <c r="F18" s="17"/>
      <c r="G18" s="17"/>
      <c r="H18" s="17"/>
      <c r="I18" s="52" t="s">
        <v>48</v>
      </c>
    </row>
    <row r="19" spans="1:11">
      <c r="A19" s="10"/>
      <c r="B19" s="18" t="str">
        <f>IF(C19="","",C19+E19)</f>
        <v/>
      </c>
      <c r="C19" s="18"/>
      <c r="D19" s="30" t="str">
        <f>IF(C19="","",ROUND(C19/B19*100,1))</f>
        <v/>
      </c>
      <c r="E19" s="18"/>
      <c r="F19" s="30" t="str">
        <f>IF(E19="","",ROUND(E19/B19*100,1))</f>
        <v/>
      </c>
      <c r="G19" s="42" t="str">
        <f>IF(B19="","",B19-B18)</f>
        <v/>
      </c>
      <c r="H19" s="18"/>
      <c r="I19" s="42" t="str">
        <f>IF(H19="","",H19-H18)</f>
        <v/>
      </c>
    </row>
    <row r="20" spans="1:11">
      <c r="A20" s="10"/>
      <c r="B20" s="18" t="str">
        <f>IF(C20="","",C20+E20)</f>
        <v/>
      </c>
      <c r="C20" s="18"/>
      <c r="D20" s="30" t="str">
        <f>IF(C20="","",ROUND(C20/B20*100,1))</f>
        <v/>
      </c>
      <c r="E20" s="18"/>
      <c r="F20" s="30" t="str">
        <f>IF(E20="","",ROUND(E20/B20*100,1))</f>
        <v/>
      </c>
      <c r="G20" s="42" t="str">
        <f>IF(B20="","",B20-B19)</f>
        <v/>
      </c>
      <c r="H20" s="18"/>
      <c r="I20" s="42" t="str">
        <f>IF(H20="","",H20-H19)</f>
        <v/>
      </c>
    </row>
    <row r="21" spans="1:11">
      <c r="A21" s="10"/>
      <c r="B21" s="18"/>
      <c r="C21" s="18"/>
      <c r="D21" s="18"/>
      <c r="E21" s="18"/>
      <c r="F21" s="18"/>
      <c r="G21" s="18"/>
      <c r="H21" s="18"/>
      <c r="I21" s="18"/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showGridLines="0" view="pageBreakPreview" zoomScaleSheetLayoutView="100" workbookViewId="0">
      <selection activeCell="A18" sqref="A18:H18"/>
    </sheetView>
  </sheetViews>
  <sheetFormatPr defaultRowHeight="13.5"/>
  <cols>
    <col min="4" max="4" width="4.625" customWidth="1"/>
    <col min="6" max="6" width="4.625" customWidth="1"/>
  </cols>
  <sheetData>
    <row r="1" spans="1:11" s="1" customFormat="1" ht="17.25">
      <c r="A1" s="2" t="s">
        <v>1</v>
      </c>
    </row>
    <row r="2" spans="1:11">
      <c r="H2" s="43" t="s">
        <v>10</v>
      </c>
      <c r="I2" s="43"/>
    </row>
    <row r="3" spans="1:11" ht="20.100000000000001" customHeight="1">
      <c r="A3" s="3" t="s">
        <v>16</v>
      </c>
      <c r="B3" s="11" t="s">
        <v>6</v>
      </c>
      <c r="C3" s="19"/>
      <c r="D3" s="19"/>
      <c r="E3" s="19"/>
      <c r="F3" s="19"/>
      <c r="G3" s="36"/>
      <c r="H3" s="44" t="s">
        <v>19</v>
      </c>
      <c r="I3" s="36"/>
    </row>
    <row r="4" spans="1:11" ht="20.100000000000001" customHeight="1">
      <c r="A4" s="4"/>
      <c r="B4" s="12" t="s">
        <v>21</v>
      </c>
      <c r="C4" s="20" t="s">
        <v>23</v>
      </c>
      <c r="D4" s="25" t="s">
        <v>14</v>
      </c>
      <c r="E4" s="31" t="s">
        <v>26</v>
      </c>
      <c r="F4" s="25" t="s">
        <v>14</v>
      </c>
      <c r="G4" s="37" t="s">
        <v>29</v>
      </c>
      <c r="H4" s="45" t="s">
        <v>21</v>
      </c>
      <c r="I4" s="50" t="s">
        <v>29</v>
      </c>
    </row>
    <row r="5" spans="1:11" ht="20.100000000000001" customHeight="1">
      <c r="A5" s="5"/>
      <c r="B5" s="13"/>
      <c r="C5" s="21"/>
      <c r="D5" s="26" t="s">
        <v>61</v>
      </c>
      <c r="E5" s="32"/>
      <c r="F5" s="26" t="s">
        <v>61</v>
      </c>
      <c r="G5" s="38"/>
      <c r="H5" s="46"/>
      <c r="I5" s="51"/>
    </row>
    <row r="6" spans="1:11" ht="20.100000000000001" customHeight="1">
      <c r="A6" s="6" t="s">
        <v>72</v>
      </c>
      <c r="B6" s="14">
        <f>IF(C6="","",C6+E6)</f>
        <v>49843</v>
      </c>
      <c r="C6" s="22">
        <v>24175</v>
      </c>
      <c r="D6" s="27">
        <f t="shared" ref="D6:D17" si="0">IF(C6="","",ROUND(C6/B6*100,1))</f>
        <v>48.5</v>
      </c>
      <c r="E6" s="33">
        <v>25668</v>
      </c>
      <c r="F6" s="27">
        <f t="shared" ref="F6:F17" si="1">IF(E6="","",ROUND(E6/B6*100,1))</f>
        <v>51.5</v>
      </c>
      <c r="G6" s="39">
        <f>IF(B6="","",B6-49877)</f>
        <v>-34</v>
      </c>
      <c r="H6" s="47">
        <v>16024</v>
      </c>
      <c r="I6" s="39">
        <f>IF(H6="","",H6-16022)</f>
        <v>2</v>
      </c>
      <c r="K6" s="53" t="s">
        <v>75</v>
      </c>
    </row>
    <row r="7" spans="1:11" ht="20.100000000000001" customHeight="1">
      <c r="A7" s="7" t="s">
        <v>35</v>
      </c>
      <c r="B7" s="15">
        <f>IF(C7="","",C7+E7)</f>
        <v>49791</v>
      </c>
      <c r="C7" s="23">
        <v>24144</v>
      </c>
      <c r="D7" s="28">
        <f t="shared" si="0"/>
        <v>48.5</v>
      </c>
      <c r="E7" s="34">
        <v>25647</v>
      </c>
      <c r="F7" s="28">
        <f t="shared" si="1"/>
        <v>51.5</v>
      </c>
      <c r="G7" s="40">
        <f t="shared" ref="G7:G17" si="2">IF(B7="","",B7-B6)</f>
        <v>-52</v>
      </c>
      <c r="H7" s="48">
        <v>16020</v>
      </c>
      <c r="I7" s="40">
        <f t="shared" ref="I7:I17" si="3">IF(H7="","",H7-H6)</f>
        <v>-4</v>
      </c>
      <c r="K7" s="53">
        <v>5</v>
      </c>
    </row>
    <row r="8" spans="1:11" ht="20.100000000000001" customHeight="1">
      <c r="A8" s="7" t="s">
        <v>38</v>
      </c>
      <c r="B8" s="15">
        <f>IF(C8="","",C8+E8)</f>
        <v>49746</v>
      </c>
      <c r="C8" s="23">
        <v>24137</v>
      </c>
      <c r="D8" s="28">
        <f t="shared" si="0"/>
        <v>48.5</v>
      </c>
      <c r="E8" s="34">
        <v>25609</v>
      </c>
      <c r="F8" s="28">
        <f t="shared" si="1"/>
        <v>51.5</v>
      </c>
      <c r="G8" s="40">
        <f t="shared" si="2"/>
        <v>-45</v>
      </c>
      <c r="H8" s="48">
        <v>16003</v>
      </c>
      <c r="I8" s="40">
        <f t="shared" si="3"/>
        <v>-17</v>
      </c>
      <c r="K8" s="53">
        <v>6</v>
      </c>
    </row>
    <row r="9" spans="1:11" ht="20.100000000000001" customHeight="1">
      <c r="A9" s="7" t="s">
        <v>40</v>
      </c>
      <c r="B9" s="15">
        <f>IF(C9="","",C9+E9)</f>
        <v>49754</v>
      </c>
      <c r="C9" s="23">
        <v>24130</v>
      </c>
      <c r="D9" s="28">
        <f t="shared" si="0"/>
        <v>48.5</v>
      </c>
      <c r="E9" s="34">
        <v>25624</v>
      </c>
      <c r="F9" s="28">
        <f t="shared" si="1"/>
        <v>51.5</v>
      </c>
      <c r="G9" s="40">
        <f t="shared" si="2"/>
        <v>8</v>
      </c>
      <c r="H9" s="48">
        <v>16051</v>
      </c>
      <c r="I9" s="40">
        <f t="shared" si="3"/>
        <v>48</v>
      </c>
      <c r="K9" s="53">
        <v>7</v>
      </c>
    </row>
    <row r="10" spans="1:11" ht="20.100000000000001" customHeight="1">
      <c r="A10" s="7" t="s">
        <v>31</v>
      </c>
      <c r="B10" s="15">
        <f>IF(C10="","",C10+E10)</f>
        <v>49759</v>
      </c>
      <c r="C10" s="23">
        <v>24141</v>
      </c>
      <c r="D10" s="28">
        <f t="shared" si="0"/>
        <v>48.5</v>
      </c>
      <c r="E10" s="34">
        <v>25618</v>
      </c>
      <c r="F10" s="28">
        <f t="shared" si="1"/>
        <v>51.5</v>
      </c>
      <c r="G10" s="40">
        <f t="shared" si="2"/>
        <v>5</v>
      </c>
      <c r="H10" s="48">
        <v>16062</v>
      </c>
      <c r="I10" s="40">
        <f t="shared" si="3"/>
        <v>11</v>
      </c>
      <c r="K10" s="53">
        <v>8</v>
      </c>
    </row>
    <row r="11" spans="1:11" ht="20.100000000000001" customHeight="1">
      <c r="A11" s="7" t="s">
        <v>24</v>
      </c>
      <c r="B11" s="15">
        <v>49741</v>
      </c>
      <c r="C11" s="23">
        <v>24145</v>
      </c>
      <c r="D11" s="28">
        <f t="shared" si="0"/>
        <v>48.5</v>
      </c>
      <c r="E11" s="34">
        <v>25596</v>
      </c>
      <c r="F11" s="28">
        <f t="shared" si="1"/>
        <v>51.5</v>
      </c>
      <c r="G11" s="40">
        <f t="shared" si="2"/>
        <v>-18</v>
      </c>
      <c r="H11" s="48">
        <v>16063</v>
      </c>
      <c r="I11" s="40">
        <f t="shared" si="3"/>
        <v>1</v>
      </c>
      <c r="K11" s="53">
        <v>9</v>
      </c>
    </row>
    <row r="12" spans="1:11" ht="20.100000000000001" customHeight="1">
      <c r="A12" s="7" t="s">
        <v>41</v>
      </c>
      <c r="B12" s="15">
        <f t="shared" ref="B12:B17" si="4">IF(C12="","",C12+E12)</f>
        <v>49729</v>
      </c>
      <c r="C12" s="23">
        <v>24126</v>
      </c>
      <c r="D12" s="28">
        <f t="shared" si="0"/>
        <v>48.5</v>
      </c>
      <c r="E12" s="34">
        <v>25603</v>
      </c>
      <c r="F12" s="28">
        <f t="shared" si="1"/>
        <v>51.5</v>
      </c>
      <c r="G12" s="40">
        <f t="shared" si="2"/>
        <v>-12</v>
      </c>
      <c r="H12" s="48">
        <v>16085</v>
      </c>
      <c r="I12" s="40">
        <f t="shared" si="3"/>
        <v>22</v>
      </c>
      <c r="K12" s="53">
        <v>10</v>
      </c>
    </row>
    <row r="13" spans="1:11" ht="20.100000000000001" customHeight="1">
      <c r="A13" s="7" t="s">
        <v>36</v>
      </c>
      <c r="B13" s="15">
        <f t="shared" si="4"/>
        <v>49705</v>
      </c>
      <c r="C13" s="23">
        <v>24113</v>
      </c>
      <c r="D13" s="28">
        <f t="shared" si="0"/>
        <v>48.5</v>
      </c>
      <c r="E13" s="34">
        <v>25592</v>
      </c>
      <c r="F13" s="28">
        <f t="shared" si="1"/>
        <v>51.5</v>
      </c>
      <c r="G13" s="40">
        <f t="shared" si="2"/>
        <v>-24</v>
      </c>
      <c r="H13" s="48">
        <v>16079</v>
      </c>
      <c r="I13" s="40">
        <f t="shared" si="3"/>
        <v>-6</v>
      </c>
      <c r="K13" s="53">
        <v>11</v>
      </c>
    </row>
    <row r="14" spans="1:11" ht="20.100000000000001" customHeight="1">
      <c r="A14" s="7" t="s">
        <v>44</v>
      </c>
      <c r="B14" s="15">
        <f t="shared" si="4"/>
        <v>49700</v>
      </c>
      <c r="C14" s="23">
        <v>24102</v>
      </c>
      <c r="D14" s="28">
        <f t="shared" si="0"/>
        <v>48.5</v>
      </c>
      <c r="E14" s="34">
        <v>25598</v>
      </c>
      <c r="F14" s="28">
        <f t="shared" si="1"/>
        <v>51.5</v>
      </c>
      <c r="G14" s="40">
        <f t="shared" si="2"/>
        <v>-5</v>
      </c>
      <c r="H14" s="48">
        <v>16104</v>
      </c>
      <c r="I14" s="40">
        <f t="shared" si="3"/>
        <v>25</v>
      </c>
      <c r="K14" s="53">
        <v>12</v>
      </c>
    </row>
    <row r="15" spans="1:11" ht="20.100000000000001" customHeight="1">
      <c r="A15" s="7" t="s">
        <v>73</v>
      </c>
      <c r="B15" s="15">
        <f t="shared" si="4"/>
        <v>49689</v>
      </c>
      <c r="C15" s="23">
        <v>24092</v>
      </c>
      <c r="D15" s="28">
        <f t="shared" si="0"/>
        <v>48.5</v>
      </c>
      <c r="E15" s="34">
        <v>25597</v>
      </c>
      <c r="F15" s="28">
        <f t="shared" si="1"/>
        <v>51.5</v>
      </c>
      <c r="G15" s="40">
        <f t="shared" si="2"/>
        <v>-11</v>
      </c>
      <c r="H15" s="48">
        <v>16118</v>
      </c>
      <c r="I15" s="40">
        <f t="shared" si="3"/>
        <v>14</v>
      </c>
      <c r="K15" s="53" t="s">
        <v>76</v>
      </c>
    </row>
    <row r="16" spans="1:11" ht="20.100000000000001" customHeight="1">
      <c r="A16" s="7" t="s">
        <v>46</v>
      </c>
      <c r="B16" s="15">
        <f t="shared" si="4"/>
        <v>49670</v>
      </c>
      <c r="C16" s="23">
        <v>24088</v>
      </c>
      <c r="D16" s="28">
        <f t="shared" si="0"/>
        <v>48.5</v>
      </c>
      <c r="E16" s="34">
        <v>25582</v>
      </c>
      <c r="F16" s="28">
        <f t="shared" si="1"/>
        <v>51.5</v>
      </c>
      <c r="G16" s="40">
        <f t="shared" si="2"/>
        <v>-19</v>
      </c>
      <c r="H16" s="48">
        <v>16114</v>
      </c>
      <c r="I16" s="40">
        <f t="shared" si="3"/>
        <v>-4</v>
      </c>
      <c r="K16" s="53">
        <v>2</v>
      </c>
    </row>
    <row r="17" spans="1:11" ht="20.100000000000001" customHeight="1">
      <c r="A17" s="8" t="s">
        <v>30</v>
      </c>
      <c r="B17" s="16">
        <f t="shared" si="4"/>
        <v>49588</v>
      </c>
      <c r="C17" s="24">
        <v>24054</v>
      </c>
      <c r="D17" s="29">
        <f t="shared" si="0"/>
        <v>48.5</v>
      </c>
      <c r="E17" s="35">
        <v>25534</v>
      </c>
      <c r="F17" s="29">
        <f t="shared" si="1"/>
        <v>51.5</v>
      </c>
      <c r="G17" s="41">
        <f t="shared" si="2"/>
        <v>-82</v>
      </c>
      <c r="H17" s="49">
        <v>16121</v>
      </c>
      <c r="I17" s="41">
        <f t="shared" si="3"/>
        <v>7</v>
      </c>
      <c r="K17" s="53">
        <v>3</v>
      </c>
    </row>
    <row r="18" spans="1:11">
      <c r="A18" s="9" t="s">
        <v>74</v>
      </c>
      <c r="B18" s="17"/>
      <c r="C18" s="17"/>
      <c r="D18" s="17"/>
      <c r="E18" s="17"/>
      <c r="F18" s="17"/>
      <c r="G18" s="17"/>
      <c r="H18" s="17"/>
      <c r="I18" s="52" t="s">
        <v>48</v>
      </c>
    </row>
    <row r="19" spans="1:11">
      <c r="A19" s="10"/>
      <c r="B19" s="18" t="str">
        <f>IF(C19="","",C19+E19)</f>
        <v/>
      </c>
      <c r="C19" s="18"/>
      <c r="D19" s="30" t="str">
        <f>IF(C19="","",ROUND(C19/B19*100,1))</f>
        <v/>
      </c>
      <c r="E19" s="18"/>
      <c r="F19" s="30" t="str">
        <f>IF(E19="","",ROUND(E19/B19*100,1))</f>
        <v/>
      </c>
      <c r="G19" s="42" t="str">
        <f>IF(B19="","",B19-B18)</f>
        <v/>
      </c>
      <c r="H19" s="18"/>
      <c r="I19" s="42" t="str">
        <f>IF(H19="","",H19-H18)</f>
        <v/>
      </c>
    </row>
    <row r="20" spans="1:11">
      <c r="A20" s="10"/>
      <c r="B20" s="18" t="str">
        <f>IF(C20="","",C20+E20)</f>
        <v/>
      </c>
      <c r="C20" s="18"/>
      <c r="D20" s="30" t="str">
        <f>IF(C20="","",ROUND(C20/B20*100,1))</f>
        <v/>
      </c>
      <c r="E20" s="18"/>
      <c r="F20" s="30" t="str">
        <f>IF(E20="","",ROUND(E20/B20*100,1))</f>
        <v/>
      </c>
      <c r="G20" s="42" t="str">
        <f>IF(B20="","",B20-B19)</f>
        <v/>
      </c>
      <c r="H20" s="18"/>
      <c r="I20" s="42" t="str">
        <f>IF(H20="","",H20-H19)</f>
        <v/>
      </c>
    </row>
    <row r="21" spans="1:11">
      <c r="A21" s="10"/>
      <c r="B21" s="18"/>
      <c r="C21" s="18"/>
      <c r="D21" s="18"/>
      <c r="E21" s="18"/>
      <c r="F21" s="18"/>
      <c r="G21" s="18"/>
      <c r="H21" s="18"/>
      <c r="I21" s="18"/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</sheetData>
  <mergeCells count="11">
    <mergeCell ref="H2:I2"/>
    <mergeCell ref="B3:G3"/>
    <mergeCell ref="H3:I3"/>
    <mergeCell ref="A18:H18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9"/>
  <sheetViews>
    <sheetView showGridLines="0" view="pageBreakPreview" zoomScaleSheetLayoutView="100" workbookViewId="0">
      <selection activeCell="A19" sqref="A19:H19"/>
    </sheetView>
  </sheetViews>
  <sheetFormatPr defaultRowHeight="13.5"/>
  <cols>
    <col min="4" max="4" width="4.625" customWidth="1"/>
    <col min="6" max="6" width="4.625" customWidth="1"/>
  </cols>
  <sheetData>
    <row r="1" spans="1:11" s="1" customFormat="1" ht="17.25">
      <c r="A1" s="2" t="s">
        <v>1</v>
      </c>
    </row>
    <row r="2" spans="1:11">
      <c r="H2" s="43" t="s">
        <v>10</v>
      </c>
      <c r="I2" s="43"/>
    </row>
    <row r="3" spans="1:11" ht="20.100000000000001" customHeight="1">
      <c r="A3" s="3" t="s">
        <v>16</v>
      </c>
      <c r="B3" s="11" t="s">
        <v>6</v>
      </c>
      <c r="C3" s="19"/>
      <c r="D3" s="19"/>
      <c r="E3" s="19"/>
      <c r="F3" s="19"/>
      <c r="G3" s="36"/>
      <c r="H3" s="44" t="s">
        <v>19</v>
      </c>
      <c r="I3" s="36"/>
    </row>
    <row r="4" spans="1:11" ht="20.100000000000001" customHeight="1">
      <c r="A4" s="4"/>
      <c r="B4" s="12" t="s">
        <v>21</v>
      </c>
      <c r="C4" s="20" t="s">
        <v>23</v>
      </c>
      <c r="D4" s="25" t="s">
        <v>14</v>
      </c>
      <c r="E4" s="31" t="s">
        <v>26</v>
      </c>
      <c r="F4" s="25" t="s">
        <v>14</v>
      </c>
      <c r="G4" s="37" t="s">
        <v>29</v>
      </c>
      <c r="H4" s="45" t="s">
        <v>21</v>
      </c>
      <c r="I4" s="50" t="s">
        <v>29</v>
      </c>
    </row>
    <row r="5" spans="1:11" ht="20.100000000000001" customHeight="1">
      <c r="A5" s="5"/>
      <c r="B5" s="13"/>
      <c r="C5" s="21"/>
      <c r="D5" s="26" t="s">
        <v>61</v>
      </c>
      <c r="E5" s="32"/>
      <c r="F5" s="26" t="s">
        <v>61</v>
      </c>
      <c r="G5" s="38"/>
      <c r="H5" s="46"/>
      <c r="I5" s="51"/>
    </row>
    <row r="6" spans="1:11" ht="20.100000000000001" hidden="1" customHeight="1">
      <c r="A6" s="54" t="s">
        <v>30</v>
      </c>
      <c r="B6" s="55">
        <f t="shared" ref="B6:B18" si="0">IF(C6="","",C6+E6)</f>
        <v>49392</v>
      </c>
      <c r="C6" s="56">
        <v>23980</v>
      </c>
      <c r="D6" s="57">
        <f t="shared" ref="D6:D18" si="1">IF(C6="","",ROUND(C6/B6*100,1))</f>
        <v>48.6</v>
      </c>
      <c r="E6" s="56">
        <v>25412</v>
      </c>
      <c r="F6" s="57">
        <f t="shared" ref="F6:F18" si="2">IF(E6="","",ROUND(E6/B6*100,1))</f>
        <v>51.4</v>
      </c>
      <c r="G6" s="58"/>
      <c r="H6" s="59">
        <v>14783</v>
      </c>
      <c r="I6" s="58"/>
      <c r="K6" s="53">
        <v>3</v>
      </c>
    </row>
    <row r="7" spans="1:11" ht="20.100000000000001" customHeight="1">
      <c r="A7" s="6" t="s">
        <v>68</v>
      </c>
      <c r="B7" s="14">
        <f t="shared" si="0"/>
        <v>49314</v>
      </c>
      <c r="C7" s="22">
        <v>23957</v>
      </c>
      <c r="D7" s="27">
        <f t="shared" si="1"/>
        <v>48.6</v>
      </c>
      <c r="E7" s="33">
        <v>25357</v>
      </c>
      <c r="F7" s="27">
        <f t="shared" si="2"/>
        <v>51.4</v>
      </c>
      <c r="G7" s="39">
        <f>IF(B7="","",B7-49303)</f>
        <v>11</v>
      </c>
      <c r="H7" s="47">
        <v>15571</v>
      </c>
      <c r="I7" s="39">
        <f>IF(H7="","",H7-15545)</f>
        <v>26</v>
      </c>
      <c r="K7" s="53" t="s">
        <v>70</v>
      </c>
    </row>
    <row r="8" spans="1:11" ht="20.100000000000001" customHeight="1">
      <c r="A8" s="7" t="s">
        <v>35</v>
      </c>
      <c r="B8" s="15">
        <f t="shared" si="0"/>
        <v>49270</v>
      </c>
      <c r="C8" s="23">
        <v>23938</v>
      </c>
      <c r="D8" s="28">
        <f t="shared" si="1"/>
        <v>48.6</v>
      </c>
      <c r="E8" s="34">
        <v>25332</v>
      </c>
      <c r="F8" s="28">
        <f t="shared" si="2"/>
        <v>51.4</v>
      </c>
      <c r="G8" s="40">
        <f t="shared" ref="G8:G18" si="3">IF(B8="","",B8-B7)</f>
        <v>-44</v>
      </c>
      <c r="H8" s="48">
        <v>15568</v>
      </c>
      <c r="I8" s="40">
        <f t="shared" ref="I8:I18" si="4">IF(H8="","",H8-H7)</f>
        <v>-3</v>
      </c>
      <c r="K8" s="53">
        <v>5</v>
      </c>
    </row>
    <row r="9" spans="1:11" ht="20.100000000000001" customHeight="1">
      <c r="A9" s="7" t="s">
        <v>38</v>
      </c>
      <c r="B9" s="15">
        <f t="shared" si="0"/>
        <v>49285</v>
      </c>
      <c r="C9" s="23">
        <v>23954</v>
      </c>
      <c r="D9" s="28">
        <f t="shared" si="1"/>
        <v>48.6</v>
      </c>
      <c r="E9" s="34">
        <v>25331</v>
      </c>
      <c r="F9" s="28">
        <f t="shared" si="2"/>
        <v>51.4</v>
      </c>
      <c r="G9" s="40">
        <f t="shared" si="3"/>
        <v>15</v>
      </c>
      <c r="H9" s="48">
        <v>15592</v>
      </c>
      <c r="I9" s="40">
        <f t="shared" si="4"/>
        <v>24</v>
      </c>
      <c r="K9" s="53">
        <v>6</v>
      </c>
    </row>
    <row r="10" spans="1:11" ht="20.100000000000001" customHeight="1">
      <c r="A10" s="7" t="s">
        <v>40</v>
      </c>
      <c r="B10" s="15">
        <f t="shared" si="0"/>
        <v>49810</v>
      </c>
      <c r="C10" s="23">
        <v>24182</v>
      </c>
      <c r="D10" s="28">
        <f t="shared" si="1"/>
        <v>48.5</v>
      </c>
      <c r="E10" s="34">
        <v>25628</v>
      </c>
      <c r="F10" s="28">
        <f t="shared" si="2"/>
        <v>51.5</v>
      </c>
      <c r="G10" s="40">
        <f t="shared" si="3"/>
        <v>525</v>
      </c>
      <c r="H10" s="48">
        <v>15892</v>
      </c>
      <c r="I10" s="40">
        <f t="shared" si="4"/>
        <v>300</v>
      </c>
      <c r="K10" s="53">
        <v>7</v>
      </c>
    </row>
    <row r="11" spans="1:11" ht="20.100000000000001" customHeight="1">
      <c r="A11" s="7" t="s">
        <v>31</v>
      </c>
      <c r="B11" s="15">
        <f t="shared" si="0"/>
        <v>49844</v>
      </c>
      <c r="C11" s="23">
        <v>24198</v>
      </c>
      <c r="D11" s="28">
        <f t="shared" si="1"/>
        <v>48.5</v>
      </c>
      <c r="E11" s="34">
        <v>25646</v>
      </c>
      <c r="F11" s="28">
        <f t="shared" si="2"/>
        <v>51.5</v>
      </c>
      <c r="G11" s="40">
        <f t="shared" si="3"/>
        <v>34</v>
      </c>
      <c r="H11" s="48">
        <v>15923</v>
      </c>
      <c r="I11" s="40">
        <f t="shared" si="4"/>
        <v>31</v>
      </c>
      <c r="K11" s="53">
        <v>8</v>
      </c>
    </row>
    <row r="12" spans="1:11" ht="20.100000000000001" customHeight="1">
      <c r="A12" s="7" t="s">
        <v>24</v>
      </c>
      <c r="B12" s="15">
        <f t="shared" si="0"/>
        <v>49841</v>
      </c>
      <c r="C12" s="23">
        <v>24207</v>
      </c>
      <c r="D12" s="28">
        <f t="shared" si="1"/>
        <v>48.6</v>
      </c>
      <c r="E12" s="34">
        <v>25634</v>
      </c>
      <c r="F12" s="28">
        <f t="shared" si="2"/>
        <v>51.4</v>
      </c>
      <c r="G12" s="40">
        <f t="shared" si="3"/>
        <v>-3</v>
      </c>
      <c r="H12" s="48">
        <v>15920</v>
      </c>
      <c r="I12" s="40">
        <f t="shared" si="4"/>
        <v>-3</v>
      </c>
      <c r="K12" s="53">
        <v>9</v>
      </c>
    </row>
    <row r="13" spans="1:11" ht="20.100000000000001" customHeight="1">
      <c r="A13" s="7" t="s">
        <v>41</v>
      </c>
      <c r="B13" s="15">
        <f t="shared" si="0"/>
        <v>49917</v>
      </c>
      <c r="C13" s="23">
        <v>24250</v>
      </c>
      <c r="D13" s="28">
        <f t="shared" si="1"/>
        <v>48.6</v>
      </c>
      <c r="E13" s="34">
        <v>25667</v>
      </c>
      <c r="F13" s="28">
        <f t="shared" si="2"/>
        <v>51.4</v>
      </c>
      <c r="G13" s="40">
        <f t="shared" si="3"/>
        <v>76</v>
      </c>
      <c r="H13" s="48">
        <v>15975</v>
      </c>
      <c r="I13" s="40">
        <f t="shared" si="4"/>
        <v>55</v>
      </c>
      <c r="K13" s="53">
        <v>10</v>
      </c>
    </row>
    <row r="14" spans="1:11" ht="20.100000000000001" customHeight="1">
      <c r="A14" s="7" t="s">
        <v>36</v>
      </c>
      <c r="B14" s="15">
        <f t="shared" si="0"/>
        <v>49960</v>
      </c>
      <c r="C14" s="23">
        <v>24263</v>
      </c>
      <c r="D14" s="28">
        <f t="shared" si="1"/>
        <v>48.6</v>
      </c>
      <c r="E14" s="34">
        <v>25697</v>
      </c>
      <c r="F14" s="28">
        <f t="shared" si="2"/>
        <v>51.4</v>
      </c>
      <c r="G14" s="40">
        <f t="shared" si="3"/>
        <v>43</v>
      </c>
      <c r="H14" s="48">
        <v>15991</v>
      </c>
      <c r="I14" s="40">
        <f t="shared" si="4"/>
        <v>16</v>
      </c>
      <c r="K14" s="53">
        <v>11</v>
      </c>
    </row>
    <row r="15" spans="1:11" ht="20.100000000000001" customHeight="1">
      <c r="A15" s="7" t="s">
        <v>44</v>
      </c>
      <c r="B15" s="15">
        <f t="shared" si="0"/>
        <v>49931</v>
      </c>
      <c r="C15" s="23">
        <v>24237</v>
      </c>
      <c r="D15" s="28">
        <f t="shared" si="1"/>
        <v>48.5</v>
      </c>
      <c r="E15" s="34">
        <v>25694</v>
      </c>
      <c r="F15" s="28">
        <f t="shared" si="2"/>
        <v>51.5</v>
      </c>
      <c r="G15" s="40">
        <f t="shared" si="3"/>
        <v>-29</v>
      </c>
      <c r="H15" s="48">
        <v>15982</v>
      </c>
      <c r="I15" s="40">
        <f t="shared" si="4"/>
        <v>-9</v>
      </c>
      <c r="K15" s="53">
        <v>12</v>
      </c>
    </row>
    <row r="16" spans="1:11" ht="20.100000000000001" customHeight="1">
      <c r="A16" s="7" t="s">
        <v>69</v>
      </c>
      <c r="B16" s="15">
        <f t="shared" si="0"/>
        <v>49883</v>
      </c>
      <c r="C16" s="23">
        <v>24226</v>
      </c>
      <c r="D16" s="28">
        <f t="shared" si="1"/>
        <v>48.6</v>
      </c>
      <c r="E16" s="34">
        <v>25657</v>
      </c>
      <c r="F16" s="28">
        <f t="shared" si="2"/>
        <v>51.4</v>
      </c>
      <c r="G16" s="40">
        <f t="shared" si="3"/>
        <v>-48</v>
      </c>
      <c r="H16" s="48">
        <v>15976</v>
      </c>
      <c r="I16" s="40">
        <f t="shared" si="4"/>
        <v>-6</v>
      </c>
      <c r="K16" s="53" t="s">
        <v>71</v>
      </c>
    </row>
    <row r="17" spans="1:11" ht="20.100000000000001" customHeight="1">
      <c r="A17" s="7" t="s">
        <v>46</v>
      </c>
      <c r="B17" s="15">
        <f t="shared" si="0"/>
        <v>49911</v>
      </c>
      <c r="C17" s="23">
        <v>24226</v>
      </c>
      <c r="D17" s="28">
        <f t="shared" si="1"/>
        <v>48.5</v>
      </c>
      <c r="E17" s="34">
        <v>25685</v>
      </c>
      <c r="F17" s="28">
        <f t="shared" si="2"/>
        <v>51.5</v>
      </c>
      <c r="G17" s="40">
        <f t="shared" si="3"/>
        <v>28</v>
      </c>
      <c r="H17" s="48">
        <v>15992</v>
      </c>
      <c r="I17" s="40">
        <f t="shared" si="4"/>
        <v>16</v>
      </c>
      <c r="K17" s="53">
        <v>2</v>
      </c>
    </row>
    <row r="18" spans="1:11" ht="20.100000000000001" customHeight="1">
      <c r="A18" s="8" t="s">
        <v>30</v>
      </c>
      <c r="B18" s="16">
        <f t="shared" si="0"/>
        <v>49877</v>
      </c>
      <c r="C18" s="24">
        <v>24195</v>
      </c>
      <c r="D18" s="29">
        <f t="shared" si="1"/>
        <v>48.5</v>
      </c>
      <c r="E18" s="35">
        <v>25682</v>
      </c>
      <c r="F18" s="29">
        <f t="shared" si="2"/>
        <v>51.5</v>
      </c>
      <c r="G18" s="41">
        <f t="shared" si="3"/>
        <v>-34</v>
      </c>
      <c r="H18" s="49">
        <v>16022</v>
      </c>
      <c r="I18" s="41">
        <f t="shared" si="4"/>
        <v>30</v>
      </c>
      <c r="K18" s="53">
        <v>3</v>
      </c>
    </row>
    <row r="19" spans="1:11">
      <c r="A19" s="9" t="s">
        <v>17</v>
      </c>
      <c r="B19" s="17"/>
      <c r="C19" s="17"/>
      <c r="D19" s="17"/>
      <c r="E19" s="17"/>
      <c r="F19" s="17"/>
      <c r="G19" s="17"/>
      <c r="H19" s="17"/>
      <c r="I19" s="52" t="s">
        <v>48</v>
      </c>
    </row>
    <row r="20" spans="1:11">
      <c r="A20" s="10"/>
      <c r="B20" s="18" t="str">
        <f>IF(C20="","",C20+E20)</f>
        <v/>
      </c>
      <c r="C20" s="18"/>
      <c r="D20" s="30" t="str">
        <f>IF(C20="","",ROUND(C20/B20*100,1))</f>
        <v/>
      </c>
      <c r="E20" s="18"/>
      <c r="F20" s="30" t="str">
        <f>IF(E20="","",ROUND(E20/B20*100,1))</f>
        <v/>
      </c>
      <c r="G20" s="42" t="str">
        <f>IF(B20="","",B20-B19)</f>
        <v/>
      </c>
      <c r="H20" s="18"/>
      <c r="I20" s="42" t="str">
        <f>IF(H20="","",H20-H19)</f>
        <v/>
      </c>
    </row>
    <row r="21" spans="1:11">
      <c r="A21" s="10"/>
      <c r="B21" s="18" t="str">
        <f>IF(C21="","",C21+E21)</f>
        <v/>
      </c>
      <c r="C21" s="18"/>
      <c r="D21" s="30" t="str">
        <f>IF(C21="","",ROUND(C21/B21*100,1))</f>
        <v/>
      </c>
      <c r="E21" s="18"/>
      <c r="F21" s="30" t="str">
        <f>IF(E21="","",ROUND(E21/B21*100,1))</f>
        <v/>
      </c>
      <c r="G21" s="42" t="str">
        <f>IF(B21="","",B21-B20)</f>
        <v/>
      </c>
      <c r="H21" s="18"/>
      <c r="I21" s="42" t="str">
        <f>IF(H21="","",H21-H20)</f>
        <v/>
      </c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  <c r="B29" s="18"/>
      <c r="C29" s="18"/>
      <c r="D29" s="18"/>
      <c r="E29" s="18"/>
      <c r="F29" s="18"/>
      <c r="G29" s="18"/>
      <c r="H29" s="18"/>
      <c r="I29" s="18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</sheetData>
  <mergeCells count="11">
    <mergeCell ref="H2:I2"/>
    <mergeCell ref="B3:G3"/>
    <mergeCell ref="H3:I3"/>
    <mergeCell ref="A19:H19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9"/>
  <sheetViews>
    <sheetView showGridLines="0" view="pageBreakPreview" zoomScaleSheetLayoutView="100" workbookViewId="0">
      <selection activeCell="E20" sqref="E20"/>
    </sheetView>
  </sheetViews>
  <sheetFormatPr defaultRowHeight="13.5"/>
  <cols>
    <col min="4" max="4" width="4.625" customWidth="1"/>
    <col min="6" max="6" width="4.625" customWidth="1"/>
  </cols>
  <sheetData>
    <row r="1" spans="1:11" s="1" customFormat="1" ht="17.25">
      <c r="A1" s="2" t="s">
        <v>1</v>
      </c>
    </row>
    <row r="2" spans="1:11">
      <c r="H2" s="43" t="s">
        <v>10</v>
      </c>
      <c r="I2" s="43"/>
    </row>
    <row r="3" spans="1:11" ht="20.100000000000001" customHeight="1">
      <c r="A3" s="3" t="s">
        <v>16</v>
      </c>
      <c r="B3" s="11" t="s">
        <v>6</v>
      </c>
      <c r="C3" s="19"/>
      <c r="D3" s="19"/>
      <c r="E3" s="19"/>
      <c r="F3" s="19"/>
      <c r="G3" s="36"/>
      <c r="H3" s="44" t="s">
        <v>19</v>
      </c>
      <c r="I3" s="36"/>
    </row>
    <row r="4" spans="1:11" ht="20.100000000000001" customHeight="1">
      <c r="A4" s="4"/>
      <c r="B4" s="12" t="s">
        <v>21</v>
      </c>
      <c r="C4" s="20" t="s">
        <v>23</v>
      </c>
      <c r="D4" s="25" t="s">
        <v>14</v>
      </c>
      <c r="E4" s="31" t="s">
        <v>26</v>
      </c>
      <c r="F4" s="25" t="s">
        <v>14</v>
      </c>
      <c r="G4" s="37" t="s">
        <v>29</v>
      </c>
      <c r="H4" s="45" t="s">
        <v>21</v>
      </c>
      <c r="I4" s="50" t="s">
        <v>29</v>
      </c>
    </row>
    <row r="5" spans="1:11" ht="20.100000000000001" customHeight="1">
      <c r="A5" s="5"/>
      <c r="B5" s="13"/>
      <c r="C5" s="21"/>
      <c r="D5" s="26" t="s">
        <v>61</v>
      </c>
      <c r="E5" s="32"/>
      <c r="F5" s="26" t="s">
        <v>61</v>
      </c>
      <c r="G5" s="38"/>
      <c r="H5" s="46"/>
      <c r="I5" s="51"/>
    </row>
    <row r="6" spans="1:11" ht="20.100000000000001" hidden="1" customHeight="1">
      <c r="A6" s="54" t="s">
        <v>30</v>
      </c>
      <c r="B6" s="55">
        <f t="shared" ref="B6:B21" si="0">IF(C6="","",C6+E6)</f>
        <v>49392</v>
      </c>
      <c r="C6" s="56">
        <v>23980</v>
      </c>
      <c r="D6" s="57">
        <f t="shared" ref="D6:D21" si="1">IF(C6="","",ROUND(C6/B6*100,1))</f>
        <v>48.6</v>
      </c>
      <c r="E6" s="56">
        <v>25412</v>
      </c>
      <c r="F6" s="57">
        <f t="shared" ref="F6:F21" si="2">IF(E6="","",ROUND(E6/B6*100,1))</f>
        <v>51.4</v>
      </c>
      <c r="G6" s="58"/>
      <c r="H6" s="59">
        <v>14783</v>
      </c>
      <c r="I6" s="58"/>
      <c r="K6" s="53">
        <v>3</v>
      </c>
    </row>
    <row r="7" spans="1:11" ht="20.100000000000001" customHeight="1">
      <c r="A7" s="6" t="s">
        <v>55</v>
      </c>
      <c r="B7" s="14">
        <f t="shared" si="0"/>
        <v>49470</v>
      </c>
      <c r="C7" s="22">
        <v>24021</v>
      </c>
      <c r="D7" s="27">
        <f t="shared" si="1"/>
        <v>48.6</v>
      </c>
      <c r="E7" s="33">
        <v>25449</v>
      </c>
      <c r="F7" s="27">
        <f t="shared" si="2"/>
        <v>51.4</v>
      </c>
      <c r="G7" s="39">
        <f>IF(B7="","",B7-49452)</f>
        <v>18</v>
      </c>
      <c r="H7" s="47">
        <v>15438</v>
      </c>
      <c r="I7" s="39">
        <f>IF(H7="","",H7-15443)</f>
        <v>-5</v>
      </c>
      <c r="K7" s="53" t="s">
        <v>57</v>
      </c>
    </row>
    <row r="8" spans="1:11" ht="20.100000000000001" customHeight="1">
      <c r="A8" s="7" t="s">
        <v>35</v>
      </c>
      <c r="B8" s="15">
        <f t="shared" si="0"/>
        <v>49472</v>
      </c>
      <c r="C8" s="23">
        <v>24023</v>
      </c>
      <c r="D8" s="28">
        <f t="shared" si="1"/>
        <v>48.6</v>
      </c>
      <c r="E8" s="34">
        <v>25449</v>
      </c>
      <c r="F8" s="28">
        <f t="shared" si="2"/>
        <v>51.4</v>
      </c>
      <c r="G8" s="40">
        <f t="shared" ref="G8:G21" si="3">IF(B8="","",B8-B7)</f>
        <v>2</v>
      </c>
      <c r="H8" s="48">
        <v>15449</v>
      </c>
      <c r="I8" s="40">
        <f t="shared" ref="I8:I18" si="4">IF(H8="","",H8-H7)</f>
        <v>11</v>
      </c>
      <c r="K8" s="53">
        <v>5</v>
      </c>
    </row>
    <row r="9" spans="1:11" ht="20.100000000000001" customHeight="1">
      <c r="A9" s="7" t="s">
        <v>38</v>
      </c>
      <c r="B9" s="15">
        <f t="shared" si="0"/>
        <v>49465</v>
      </c>
      <c r="C9" s="23">
        <v>24030</v>
      </c>
      <c r="D9" s="28">
        <f t="shared" si="1"/>
        <v>48.6</v>
      </c>
      <c r="E9" s="34">
        <v>25435</v>
      </c>
      <c r="F9" s="28">
        <f t="shared" si="2"/>
        <v>51.4</v>
      </c>
      <c r="G9" s="40">
        <f t="shared" si="3"/>
        <v>-7</v>
      </c>
      <c r="H9" s="48">
        <v>15458</v>
      </c>
      <c r="I9" s="40">
        <f t="shared" si="4"/>
        <v>9</v>
      </c>
      <c r="K9" s="53">
        <v>6</v>
      </c>
    </row>
    <row r="10" spans="1:11" ht="20.100000000000001" customHeight="1">
      <c r="A10" s="7" t="s">
        <v>40</v>
      </c>
      <c r="B10" s="15">
        <f t="shared" si="0"/>
        <v>49487</v>
      </c>
      <c r="C10" s="23">
        <v>24042</v>
      </c>
      <c r="D10" s="28">
        <f t="shared" si="1"/>
        <v>48.6</v>
      </c>
      <c r="E10" s="34">
        <v>25445</v>
      </c>
      <c r="F10" s="28">
        <f t="shared" si="2"/>
        <v>51.4</v>
      </c>
      <c r="G10" s="40">
        <f t="shared" si="3"/>
        <v>22</v>
      </c>
      <c r="H10" s="48">
        <v>15472</v>
      </c>
      <c r="I10" s="40">
        <f t="shared" si="4"/>
        <v>14</v>
      </c>
      <c r="K10" s="53">
        <v>7</v>
      </c>
    </row>
    <row r="11" spans="1:11" ht="20.100000000000001" customHeight="1">
      <c r="A11" s="7" t="s">
        <v>31</v>
      </c>
      <c r="B11" s="15">
        <f t="shared" si="0"/>
        <v>49435</v>
      </c>
      <c r="C11" s="23">
        <v>24014</v>
      </c>
      <c r="D11" s="28">
        <f t="shared" si="1"/>
        <v>48.6</v>
      </c>
      <c r="E11" s="34">
        <v>25421</v>
      </c>
      <c r="F11" s="28">
        <f t="shared" si="2"/>
        <v>51.4</v>
      </c>
      <c r="G11" s="40">
        <f t="shared" si="3"/>
        <v>-52</v>
      </c>
      <c r="H11" s="48">
        <v>15478</v>
      </c>
      <c r="I11" s="40">
        <f t="shared" si="4"/>
        <v>6</v>
      </c>
      <c r="K11" s="53">
        <v>8</v>
      </c>
    </row>
    <row r="12" spans="1:11" ht="20.100000000000001" customHeight="1">
      <c r="A12" s="7" t="s">
        <v>24</v>
      </c>
      <c r="B12" s="15">
        <f t="shared" si="0"/>
        <v>49452</v>
      </c>
      <c r="C12" s="23">
        <v>24014</v>
      </c>
      <c r="D12" s="28">
        <f t="shared" si="1"/>
        <v>48.6</v>
      </c>
      <c r="E12" s="34">
        <v>25438</v>
      </c>
      <c r="F12" s="28">
        <f t="shared" si="2"/>
        <v>51.4</v>
      </c>
      <c r="G12" s="40">
        <f t="shared" si="3"/>
        <v>17</v>
      </c>
      <c r="H12" s="48">
        <v>15491</v>
      </c>
      <c r="I12" s="40">
        <f t="shared" si="4"/>
        <v>13</v>
      </c>
      <c r="K12" s="53">
        <v>9</v>
      </c>
    </row>
    <row r="13" spans="1:11" ht="20.100000000000001" customHeight="1">
      <c r="A13" s="7" t="s">
        <v>41</v>
      </c>
      <c r="B13" s="15">
        <f t="shared" si="0"/>
        <v>49493</v>
      </c>
      <c r="C13" s="23">
        <v>24044</v>
      </c>
      <c r="D13" s="28">
        <f t="shared" si="1"/>
        <v>48.6</v>
      </c>
      <c r="E13" s="34">
        <v>25449</v>
      </c>
      <c r="F13" s="28">
        <f t="shared" si="2"/>
        <v>51.4</v>
      </c>
      <c r="G13" s="40">
        <f t="shared" si="3"/>
        <v>41</v>
      </c>
      <c r="H13" s="48">
        <v>15530</v>
      </c>
      <c r="I13" s="40">
        <f t="shared" si="4"/>
        <v>39</v>
      </c>
      <c r="K13" s="53">
        <v>10</v>
      </c>
    </row>
    <row r="14" spans="1:11" ht="20.100000000000001" customHeight="1">
      <c r="A14" s="7" t="s">
        <v>36</v>
      </c>
      <c r="B14" s="15">
        <f t="shared" si="0"/>
        <v>49503</v>
      </c>
      <c r="C14" s="23">
        <v>24044</v>
      </c>
      <c r="D14" s="28">
        <f t="shared" si="1"/>
        <v>48.6</v>
      </c>
      <c r="E14" s="34">
        <v>25459</v>
      </c>
      <c r="F14" s="28">
        <f t="shared" si="2"/>
        <v>51.4</v>
      </c>
      <c r="G14" s="40">
        <f t="shared" si="3"/>
        <v>10</v>
      </c>
      <c r="H14" s="48">
        <v>15550</v>
      </c>
      <c r="I14" s="40">
        <f t="shared" si="4"/>
        <v>20</v>
      </c>
      <c r="K14" s="53">
        <v>11</v>
      </c>
    </row>
    <row r="15" spans="1:11" ht="20.100000000000001" customHeight="1">
      <c r="A15" s="7" t="s">
        <v>44</v>
      </c>
      <c r="B15" s="15">
        <f t="shared" si="0"/>
        <v>49528</v>
      </c>
      <c r="C15" s="23">
        <v>24075</v>
      </c>
      <c r="D15" s="28">
        <f t="shared" si="1"/>
        <v>48.6</v>
      </c>
      <c r="E15" s="34">
        <v>25453</v>
      </c>
      <c r="F15" s="28">
        <f t="shared" si="2"/>
        <v>51.4</v>
      </c>
      <c r="G15" s="40">
        <f t="shared" si="3"/>
        <v>25</v>
      </c>
      <c r="H15" s="48">
        <v>15564</v>
      </c>
      <c r="I15" s="40">
        <f t="shared" si="4"/>
        <v>14</v>
      </c>
      <c r="K15" s="53">
        <v>12</v>
      </c>
    </row>
    <row r="16" spans="1:11" ht="20.100000000000001" customHeight="1">
      <c r="A16" s="7" t="s">
        <v>65</v>
      </c>
      <c r="B16" s="15">
        <f t="shared" si="0"/>
        <v>49501</v>
      </c>
      <c r="C16" s="23">
        <v>24057</v>
      </c>
      <c r="D16" s="28">
        <f t="shared" si="1"/>
        <v>48.6</v>
      </c>
      <c r="E16" s="34">
        <v>25444</v>
      </c>
      <c r="F16" s="28">
        <f t="shared" si="2"/>
        <v>51.4</v>
      </c>
      <c r="G16" s="40">
        <f t="shared" si="3"/>
        <v>-27</v>
      </c>
      <c r="H16" s="48">
        <v>15566</v>
      </c>
      <c r="I16" s="40">
        <f t="shared" si="4"/>
        <v>2</v>
      </c>
      <c r="K16" s="53" t="s">
        <v>67</v>
      </c>
    </row>
    <row r="17" spans="1:11" ht="20.100000000000001" customHeight="1">
      <c r="A17" s="7" t="s">
        <v>46</v>
      </c>
      <c r="B17" s="15">
        <f t="shared" si="0"/>
        <v>49457</v>
      </c>
      <c r="C17" s="23">
        <v>24027</v>
      </c>
      <c r="D17" s="28">
        <f t="shared" si="1"/>
        <v>48.6</v>
      </c>
      <c r="E17" s="34">
        <v>25430</v>
      </c>
      <c r="F17" s="28">
        <f t="shared" si="2"/>
        <v>51.4</v>
      </c>
      <c r="G17" s="40">
        <f t="shared" si="3"/>
        <v>-44</v>
      </c>
      <c r="H17" s="48">
        <v>15554</v>
      </c>
      <c r="I17" s="40">
        <f t="shared" si="4"/>
        <v>-12</v>
      </c>
      <c r="K17" s="53">
        <v>2</v>
      </c>
    </row>
    <row r="18" spans="1:11" ht="20.100000000000001" customHeight="1">
      <c r="A18" s="8" t="s">
        <v>30</v>
      </c>
      <c r="B18" s="16">
        <f t="shared" si="0"/>
        <v>49303</v>
      </c>
      <c r="C18" s="24">
        <v>23946</v>
      </c>
      <c r="D18" s="29">
        <f t="shared" si="1"/>
        <v>48.6</v>
      </c>
      <c r="E18" s="35">
        <v>25357</v>
      </c>
      <c r="F18" s="29">
        <f t="shared" si="2"/>
        <v>51.4</v>
      </c>
      <c r="G18" s="41">
        <f t="shared" si="3"/>
        <v>-154</v>
      </c>
      <c r="H18" s="49">
        <v>15545</v>
      </c>
      <c r="I18" s="41">
        <f t="shared" si="4"/>
        <v>-9</v>
      </c>
      <c r="K18" s="53">
        <v>3</v>
      </c>
    </row>
    <row r="19" spans="1:11">
      <c r="A19" s="10"/>
      <c r="B19" s="18" t="str">
        <f t="shared" si="0"/>
        <v/>
      </c>
      <c r="C19" s="18"/>
      <c r="D19" s="30" t="str">
        <f t="shared" si="1"/>
        <v/>
      </c>
      <c r="E19" s="18"/>
      <c r="F19" s="30" t="str">
        <f t="shared" si="2"/>
        <v/>
      </c>
      <c r="G19" s="42" t="str">
        <f t="shared" si="3"/>
        <v/>
      </c>
      <c r="H19" s="60" t="s">
        <v>48</v>
      </c>
      <c r="I19" s="60"/>
    </row>
    <row r="20" spans="1:11">
      <c r="A20" s="10"/>
      <c r="B20" s="18" t="str">
        <f t="shared" si="0"/>
        <v/>
      </c>
      <c r="C20" s="18"/>
      <c r="D20" s="30" t="str">
        <f t="shared" si="1"/>
        <v/>
      </c>
      <c r="E20" s="18"/>
      <c r="F20" s="30" t="str">
        <f t="shared" si="2"/>
        <v/>
      </c>
      <c r="G20" s="42" t="str">
        <f t="shared" si="3"/>
        <v/>
      </c>
      <c r="H20" s="18"/>
      <c r="I20" s="42" t="str">
        <f>IF(H20="","",H20-H19)</f>
        <v/>
      </c>
    </row>
    <row r="21" spans="1:11">
      <c r="A21" s="10"/>
      <c r="B21" s="18" t="str">
        <f t="shared" si="0"/>
        <v/>
      </c>
      <c r="C21" s="18"/>
      <c r="D21" s="30" t="str">
        <f t="shared" si="1"/>
        <v/>
      </c>
      <c r="E21" s="18"/>
      <c r="F21" s="30" t="str">
        <f t="shared" si="2"/>
        <v/>
      </c>
      <c r="G21" s="42" t="str">
        <f t="shared" si="3"/>
        <v/>
      </c>
      <c r="H21" s="18"/>
      <c r="I21" s="42" t="str">
        <f>IF(H21="","",H21-H20)</f>
        <v/>
      </c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  <c r="B29" s="18"/>
      <c r="C29" s="18"/>
      <c r="D29" s="18"/>
      <c r="E29" s="18"/>
      <c r="F29" s="18"/>
      <c r="G29" s="18"/>
      <c r="H29" s="18"/>
      <c r="I29" s="18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</sheetData>
  <mergeCells count="11">
    <mergeCell ref="H2:I2"/>
    <mergeCell ref="B3:G3"/>
    <mergeCell ref="H3:I3"/>
    <mergeCell ref="H19:I19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9"/>
  <sheetViews>
    <sheetView showGridLines="0" view="pageBreakPreview" zoomScaleSheetLayoutView="100" workbookViewId="0">
      <selection activeCell="J11" sqref="J11"/>
    </sheetView>
  </sheetViews>
  <sheetFormatPr defaultRowHeight="13.5"/>
  <cols>
    <col min="4" max="4" width="4.625" customWidth="1"/>
    <col min="6" max="6" width="4.625" customWidth="1"/>
  </cols>
  <sheetData>
    <row r="1" spans="1:11" s="1" customFormat="1" ht="17.25">
      <c r="A1" s="2" t="s">
        <v>1</v>
      </c>
    </row>
    <row r="2" spans="1:11">
      <c r="H2" s="43" t="s">
        <v>10</v>
      </c>
      <c r="I2" s="43"/>
    </row>
    <row r="3" spans="1:11" ht="20.100000000000001" customHeight="1">
      <c r="A3" s="3" t="s">
        <v>16</v>
      </c>
      <c r="B3" s="11" t="s">
        <v>6</v>
      </c>
      <c r="C3" s="19"/>
      <c r="D3" s="19"/>
      <c r="E3" s="19"/>
      <c r="F3" s="19"/>
      <c r="G3" s="36"/>
      <c r="H3" s="44" t="s">
        <v>19</v>
      </c>
      <c r="I3" s="36"/>
    </row>
    <row r="4" spans="1:11" ht="20.100000000000001" customHeight="1">
      <c r="A4" s="4"/>
      <c r="B4" s="12" t="s">
        <v>21</v>
      </c>
      <c r="C4" s="20" t="s">
        <v>23</v>
      </c>
      <c r="D4" s="25" t="s">
        <v>14</v>
      </c>
      <c r="E4" s="31" t="s">
        <v>26</v>
      </c>
      <c r="F4" s="25" t="s">
        <v>14</v>
      </c>
      <c r="G4" s="37" t="s">
        <v>29</v>
      </c>
      <c r="H4" s="45" t="s">
        <v>21</v>
      </c>
      <c r="I4" s="50" t="s">
        <v>29</v>
      </c>
    </row>
    <row r="5" spans="1:11" ht="20.100000000000001" customHeight="1">
      <c r="A5" s="5"/>
      <c r="B5" s="13"/>
      <c r="C5" s="21"/>
      <c r="D5" s="26" t="s">
        <v>61</v>
      </c>
      <c r="E5" s="32"/>
      <c r="F5" s="26" t="s">
        <v>61</v>
      </c>
      <c r="G5" s="38"/>
      <c r="H5" s="46"/>
      <c r="I5" s="51"/>
    </row>
    <row r="6" spans="1:11" ht="20.100000000000001" hidden="1" customHeight="1">
      <c r="A6" s="54" t="s">
        <v>30</v>
      </c>
      <c r="B6" s="55">
        <f t="shared" ref="B6:B21" si="0">IF(C6="","",C6+E6)</f>
        <v>49392</v>
      </c>
      <c r="C6" s="56">
        <v>23980</v>
      </c>
      <c r="D6" s="57">
        <f t="shared" ref="D6:D21" si="1">IF(C6="","",ROUND(C6/B6*100,1))</f>
        <v>48.6</v>
      </c>
      <c r="E6" s="56">
        <v>25412</v>
      </c>
      <c r="F6" s="57">
        <f t="shared" ref="F6:F21" si="2">IF(E6="","",ROUND(E6/B6*100,1))</f>
        <v>51.4</v>
      </c>
      <c r="G6" s="58"/>
      <c r="H6" s="59">
        <v>14783</v>
      </c>
      <c r="I6" s="58"/>
      <c r="K6" s="53">
        <v>3</v>
      </c>
    </row>
    <row r="7" spans="1:11" ht="20.100000000000001" customHeight="1">
      <c r="A7" s="6" t="s">
        <v>62</v>
      </c>
      <c r="B7" s="14">
        <f t="shared" si="0"/>
        <v>49369</v>
      </c>
      <c r="C7" s="22">
        <v>23929</v>
      </c>
      <c r="D7" s="27">
        <f t="shared" si="1"/>
        <v>48.5</v>
      </c>
      <c r="E7" s="33">
        <v>25440</v>
      </c>
      <c r="F7" s="27">
        <f t="shared" si="2"/>
        <v>51.5</v>
      </c>
      <c r="G7" s="39">
        <f>IF(B7="","",B7-49313)</f>
        <v>56</v>
      </c>
      <c r="H7" s="47">
        <v>15257</v>
      </c>
      <c r="I7" s="39">
        <f>IF(H7="","",H7-15226)</f>
        <v>31</v>
      </c>
      <c r="K7" s="53" t="s">
        <v>52</v>
      </c>
    </row>
    <row r="8" spans="1:11" ht="20.100000000000001" customHeight="1">
      <c r="A8" s="7" t="s">
        <v>35</v>
      </c>
      <c r="B8" s="15">
        <f t="shared" si="0"/>
        <v>49384</v>
      </c>
      <c r="C8" s="23">
        <v>23949</v>
      </c>
      <c r="D8" s="28">
        <f t="shared" si="1"/>
        <v>48.5</v>
      </c>
      <c r="E8" s="34">
        <v>25435</v>
      </c>
      <c r="F8" s="28">
        <f t="shared" si="2"/>
        <v>51.5</v>
      </c>
      <c r="G8" s="40">
        <f t="shared" ref="G8:G21" si="3">IF(B8="","",B8-B7)</f>
        <v>15</v>
      </c>
      <c r="H8" s="48">
        <v>15285</v>
      </c>
      <c r="I8" s="40">
        <f t="shared" ref="I8:I18" si="4">IF(H8="","",H8-H7)</f>
        <v>28</v>
      </c>
      <c r="K8" s="53">
        <v>5</v>
      </c>
    </row>
    <row r="9" spans="1:11" ht="20.100000000000001" customHeight="1">
      <c r="A9" s="7" t="s">
        <v>38</v>
      </c>
      <c r="B9" s="15">
        <f t="shared" si="0"/>
        <v>49365</v>
      </c>
      <c r="C9" s="23">
        <v>23941</v>
      </c>
      <c r="D9" s="28">
        <f t="shared" si="1"/>
        <v>48.5</v>
      </c>
      <c r="E9" s="34">
        <v>25424</v>
      </c>
      <c r="F9" s="28">
        <f t="shared" si="2"/>
        <v>51.5</v>
      </c>
      <c r="G9" s="40">
        <f t="shared" si="3"/>
        <v>-19</v>
      </c>
      <c r="H9" s="48">
        <v>15286</v>
      </c>
      <c r="I9" s="40">
        <f t="shared" si="4"/>
        <v>1</v>
      </c>
      <c r="K9" s="53">
        <v>6</v>
      </c>
    </row>
    <row r="10" spans="1:11" ht="20.100000000000001" customHeight="1">
      <c r="A10" s="7" t="s">
        <v>40</v>
      </c>
      <c r="B10" s="15">
        <f t="shared" si="0"/>
        <v>49398</v>
      </c>
      <c r="C10" s="23">
        <v>23960</v>
      </c>
      <c r="D10" s="28">
        <f t="shared" si="1"/>
        <v>48.5</v>
      </c>
      <c r="E10" s="34">
        <v>25438</v>
      </c>
      <c r="F10" s="28">
        <f t="shared" si="2"/>
        <v>51.5</v>
      </c>
      <c r="G10" s="40">
        <f t="shared" si="3"/>
        <v>33</v>
      </c>
      <c r="H10" s="48">
        <v>15306</v>
      </c>
      <c r="I10" s="40">
        <f t="shared" si="4"/>
        <v>20</v>
      </c>
      <c r="K10" s="53">
        <v>7</v>
      </c>
    </row>
    <row r="11" spans="1:11" ht="20.100000000000001" customHeight="1">
      <c r="A11" s="7" t="s">
        <v>31</v>
      </c>
      <c r="B11" s="15">
        <f t="shared" si="0"/>
        <v>49420</v>
      </c>
      <c r="C11" s="23">
        <v>23975</v>
      </c>
      <c r="D11" s="28">
        <f t="shared" si="1"/>
        <v>48.5</v>
      </c>
      <c r="E11" s="34">
        <v>25445</v>
      </c>
      <c r="F11" s="28">
        <f t="shared" si="2"/>
        <v>51.5</v>
      </c>
      <c r="G11" s="40">
        <f t="shared" si="3"/>
        <v>22</v>
      </c>
      <c r="H11" s="48">
        <v>15333</v>
      </c>
      <c r="I11" s="40">
        <f t="shared" si="4"/>
        <v>27</v>
      </c>
      <c r="K11" s="53">
        <v>8</v>
      </c>
    </row>
    <row r="12" spans="1:11" ht="20.100000000000001" customHeight="1">
      <c r="A12" s="7" t="s">
        <v>24</v>
      </c>
      <c r="B12" s="15">
        <f t="shared" si="0"/>
        <v>49417</v>
      </c>
      <c r="C12" s="23">
        <v>23970</v>
      </c>
      <c r="D12" s="28">
        <f t="shared" si="1"/>
        <v>48.5</v>
      </c>
      <c r="E12" s="34">
        <v>25447</v>
      </c>
      <c r="F12" s="28">
        <f t="shared" si="2"/>
        <v>51.5</v>
      </c>
      <c r="G12" s="40">
        <f t="shared" si="3"/>
        <v>-3</v>
      </c>
      <c r="H12" s="48">
        <v>15339</v>
      </c>
      <c r="I12" s="40">
        <f t="shared" si="4"/>
        <v>6</v>
      </c>
      <c r="K12" s="53">
        <v>9</v>
      </c>
    </row>
    <row r="13" spans="1:11" ht="20.100000000000001" customHeight="1">
      <c r="A13" s="7" t="s">
        <v>41</v>
      </c>
      <c r="B13" s="15">
        <f t="shared" si="0"/>
        <v>49466</v>
      </c>
      <c r="C13" s="23">
        <v>23990</v>
      </c>
      <c r="D13" s="28">
        <f t="shared" si="1"/>
        <v>48.5</v>
      </c>
      <c r="E13" s="34">
        <v>25476</v>
      </c>
      <c r="F13" s="28">
        <f t="shared" si="2"/>
        <v>51.5</v>
      </c>
      <c r="G13" s="40">
        <f t="shared" si="3"/>
        <v>49</v>
      </c>
      <c r="H13" s="48">
        <v>15356</v>
      </c>
      <c r="I13" s="40">
        <f t="shared" si="4"/>
        <v>17</v>
      </c>
      <c r="K13" s="53">
        <v>10</v>
      </c>
    </row>
    <row r="14" spans="1:11" ht="20.100000000000001" customHeight="1">
      <c r="A14" s="7" t="s">
        <v>36</v>
      </c>
      <c r="B14" s="15">
        <f t="shared" si="0"/>
        <v>49476</v>
      </c>
      <c r="C14" s="23">
        <v>24008</v>
      </c>
      <c r="D14" s="28">
        <f t="shared" si="1"/>
        <v>48.5</v>
      </c>
      <c r="E14" s="34">
        <v>25468</v>
      </c>
      <c r="F14" s="28">
        <f t="shared" si="2"/>
        <v>51.5</v>
      </c>
      <c r="G14" s="40">
        <f t="shared" si="3"/>
        <v>10</v>
      </c>
      <c r="H14" s="48">
        <v>15364</v>
      </c>
      <c r="I14" s="40">
        <f t="shared" si="4"/>
        <v>8</v>
      </c>
      <c r="K14" s="53">
        <v>11</v>
      </c>
    </row>
    <row r="15" spans="1:11" ht="20.100000000000001" customHeight="1">
      <c r="A15" s="7" t="s">
        <v>44</v>
      </c>
      <c r="B15" s="15">
        <f t="shared" si="0"/>
        <v>49500</v>
      </c>
      <c r="C15" s="23">
        <v>24022</v>
      </c>
      <c r="D15" s="28">
        <f t="shared" si="1"/>
        <v>48.5</v>
      </c>
      <c r="E15" s="34">
        <v>25478</v>
      </c>
      <c r="F15" s="28">
        <f t="shared" si="2"/>
        <v>51.5</v>
      </c>
      <c r="G15" s="40">
        <f t="shared" si="3"/>
        <v>24</v>
      </c>
      <c r="H15" s="48">
        <v>15375</v>
      </c>
      <c r="I15" s="40">
        <f t="shared" si="4"/>
        <v>11</v>
      </c>
      <c r="K15" s="53">
        <v>12</v>
      </c>
    </row>
    <row r="16" spans="1:11" ht="20.100000000000001" customHeight="1">
      <c r="A16" s="7" t="s">
        <v>64</v>
      </c>
      <c r="B16" s="15">
        <f t="shared" si="0"/>
        <v>49489</v>
      </c>
      <c r="C16" s="23">
        <v>24022</v>
      </c>
      <c r="D16" s="28">
        <f t="shared" si="1"/>
        <v>48.5</v>
      </c>
      <c r="E16" s="34">
        <v>25467</v>
      </c>
      <c r="F16" s="28">
        <f t="shared" si="2"/>
        <v>51.5</v>
      </c>
      <c r="G16" s="40">
        <f t="shared" si="3"/>
        <v>-11</v>
      </c>
      <c r="H16" s="48">
        <v>15387</v>
      </c>
      <c r="I16" s="40">
        <f t="shared" si="4"/>
        <v>12</v>
      </c>
      <c r="K16" s="53" t="s">
        <v>66</v>
      </c>
    </row>
    <row r="17" spans="1:11" ht="20.100000000000001" customHeight="1">
      <c r="A17" s="7" t="s">
        <v>46</v>
      </c>
      <c r="B17" s="15">
        <f t="shared" si="0"/>
        <v>49477</v>
      </c>
      <c r="C17" s="23">
        <v>24013</v>
      </c>
      <c r="D17" s="28">
        <f t="shared" si="1"/>
        <v>48.5</v>
      </c>
      <c r="E17" s="34">
        <v>25464</v>
      </c>
      <c r="F17" s="28">
        <f t="shared" si="2"/>
        <v>51.5</v>
      </c>
      <c r="G17" s="40">
        <f t="shared" si="3"/>
        <v>-12</v>
      </c>
      <c r="H17" s="48">
        <v>15393</v>
      </c>
      <c r="I17" s="40">
        <f t="shared" si="4"/>
        <v>6</v>
      </c>
      <c r="K17" s="53">
        <v>2</v>
      </c>
    </row>
    <row r="18" spans="1:11" ht="20.100000000000001" customHeight="1">
      <c r="A18" s="8" t="s">
        <v>30</v>
      </c>
      <c r="B18" s="16">
        <f t="shared" si="0"/>
        <v>49452</v>
      </c>
      <c r="C18" s="24">
        <v>24009</v>
      </c>
      <c r="D18" s="29">
        <f t="shared" si="1"/>
        <v>48.6</v>
      </c>
      <c r="E18" s="35">
        <v>25443</v>
      </c>
      <c r="F18" s="29">
        <f t="shared" si="2"/>
        <v>51.4</v>
      </c>
      <c r="G18" s="41">
        <f t="shared" si="3"/>
        <v>-25</v>
      </c>
      <c r="H18" s="49">
        <v>15423</v>
      </c>
      <c r="I18" s="41">
        <f t="shared" si="4"/>
        <v>30</v>
      </c>
      <c r="K18" s="53">
        <v>3</v>
      </c>
    </row>
    <row r="19" spans="1:11">
      <c r="A19" s="10"/>
      <c r="B19" s="18" t="str">
        <f t="shared" si="0"/>
        <v/>
      </c>
      <c r="C19" s="18"/>
      <c r="D19" s="30" t="str">
        <f t="shared" si="1"/>
        <v/>
      </c>
      <c r="E19" s="18"/>
      <c r="F19" s="30" t="str">
        <f t="shared" si="2"/>
        <v/>
      </c>
      <c r="G19" s="42" t="str">
        <f t="shared" si="3"/>
        <v/>
      </c>
      <c r="H19" s="60" t="s">
        <v>48</v>
      </c>
      <c r="I19" s="60"/>
    </row>
    <row r="20" spans="1:11">
      <c r="A20" s="10"/>
      <c r="B20" s="18" t="str">
        <f t="shared" si="0"/>
        <v/>
      </c>
      <c r="C20" s="18"/>
      <c r="D20" s="30" t="str">
        <f t="shared" si="1"/>
        <v/>
      </c>
      <c r="E20" s="18"/>
      <c r="F20" s="30" t="str">
        <f t="shared" si="2"/>
        <v/>
      </c>
      <c r="G20" s="42" t="str">
        <f t="shared" si="3"/>
        <v/>
      </c>
      <c r="H20" s="18"/>
      <c r="I20" s="42" t="str">
        <f>IF(H20="","",H20-H19)</f>
        <v/>
      </c>
    </row>
    <row r="21" spans="1:11">
      <c r="A21" s="10"/>
      <c r="B21" s="18" t="str">
        <f t="shared" si="0"/>
        <v/>
      </c>
      <c r="C21" s="18"/>
      <c r="D21" s="30" t="str">
        <f t="shared" si="1"/>
        <v/>
      </c>
      <c r="E21" s="18"/>
      <c r="F21" s="30" t="str">
        <f t="shared" si="2"/>
        <v/>
      </c>
      <c r="G21" s="42" t="str">
        <f t="shared" si="3"/>
        <v/>
      </c>
      <c r="H21" s="18"/>
      <c r="I21" s="42" t="str">
        <f>IF(H21="","",H21-H20)</f>
        <v/>
      </c>
    </row>
    <row r="22" spans="1:11">
      <c r="A22" s="10"/>
      <c r="B22" s="18"/>
      <c r="C22" s="18"/>
      <c r="D22" s="18"/>
      <c r="E22" s="18"/>
      <c r="F22" s="18"/>
      <c r="G22" s="18"/>
      <c r="H22" s="18"/>
      <c r="I22" s="18"/>
    </row>
    <row r="23" spans="1:11">
      <c r="A23" s="10"/>
      <c r="B23" s="18"/>
      <c r="C23" s="18"/>
      <c r="D23" s="18"/>
      <c r="E23" s="18"/>
      <c r="F23" s="18"/>
      <c r="G23" s="18"/>
      <c r="H23" s="18"/>
      <c r="I23" s="18"/>
    </row>
    <row r="24" spans="1:11">
      <c r="A24" s="10"/>
      <c r="B24" s="18"/>
      <c r="C24" s="18"/>
      <c r="D24" s="18"/>
      <c r="E24" s="18"/>
      <c r="F24" s="18"/>
      <c r="G24" s="18"/>
      <c r="H24" s="18"/>
      <c r="I24" s="18"/>
    </row>
    <row r="25" spans="1:11">
      <c r="A25" s="10"/>
      <c r="B25" s="18"/>
      <c r="C25" s="18"/>
      <c r="D25" s="18"/>
      <c r="E25" s="18"/>
      <c r="F25" s="18"/>
      <c r="G25" s="18"/>
      <c r="H25" s="18"/>
      <c r="I25" s="18"/>
    </row>
    <row r="26" spans="1:11">
      <c r="A26" s="10"/>
      <c r="B26" s="18"/>
      <c r="C26" s="18"/>
      <c r="D26" s="18"/>
      <c r="E26" s="18"/>
      <c r="F26" s="18"/>
      <c r="G26" s="18"/>
      <c r="H26" s="18"/>
      <c r="I26" s="18"/>
    </row>
    <row r="27" spans="1:11">
      <c r="A27" s="10"/>
      <c r="B27" s="18"/>
      <c r="C27" s="18"/>
      <c r="D27" s="18"/>
      <c r="E27" s="18"/>
      <c r="F27" s="18"/>
      <c r="G27" s="18"/>
      <c r="H27" s="18"/>
      <c r="I27" s="18"/>
    </row>
    <row r="28" spans="1:11">
      <c r="A28" s="10"/>
      <c r="B28" s="18"/>
      <c r="C28" s="18"/>
      <c r="D28" s="18"/>
      <c r="E28" s="18"/>
      <c r="F28" s="18"/>
      <c r="G28" s="18"/>
      <c r="H28" s="18"/>
      <c r="I28" s="18"/>
    </row>
    <row r="29" spans="1:11">
      <c r="A29" s="10"/>
      <c r="B29" s="18"/>
      <c r="C29" s="18"/>
      <c r="D29" s="18"/>
      <c r="E29" s="18"/>
      <c r="F29" s="18"/>
      <c r="G29" s="18"/>
      <c r="H29" s="18"/>
      <c r="I29" s="18"/>
    </row>
    <row r="30" spans="1:11">
      <c r="A30" s="10"/>
    </row>
    <row r="31" spans="1:11">
      <c r="A31" s="10"/>
    </row>
    <row r="32" spans="1:11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</sheetData>
  <mergeCells count="11">
    <mergeCell ref="H2:I2"/>
    <mergeCell ref="B3:G3"/>
    <mergeCell ref="H3:I3"/>
    <mergeCell ref="H19:I19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H19</vt:lpstr>
      <vt:lpstr>H18</vt:lpstr>
      <vt:lpstr>H17</vt:lpstr>
      <vt:lpstr>H16.11～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瀬尾　浩昭</dc:creator>
  <cp:lastModifiedBy>小竹　睦子</cp:lastModifiedBy>
  <dcterms:created xsi:type="dcterms:W3CDTF">2008-03-19T09:27:23Z</dcterms:created>
  <dcterms:modified xsi:type="dcterms:W3CDTF">2026-08-21T01:57:48Z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2026-08-21T01:57:48Z</vt:filetime>
  </property>
</Properties>
</file>