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showInkAnnotation="0" defaultThemeVersion="124226"/>
  <mc:AlternateContent xmlns:mc="http://schemas.openxmlformats.org/markup-compatibility/2006">
    <mc:Choice Requires="x15">
      <x15ac:absPath xmlns:x15ac="http://schemas.microsoft.com/office/spreadsheetml/2010/11/ac" url="\\Sa02\900-010-システムドキュメント\AG)制作\26新型コロナ感染症セーフティネット簡易判定ツール\"/>
    </mc:Choice>
  </mc:AlternateContent>
  <xr:revisionPtr revIDLastSave="0" documentId="13_ncr:1_{B7E5F272-1B06-480F-B82A-2DB4A59D7C39}" xr6:coauthVersionLast="43" xr6:coauthVersionMax="43" xr10:uidLastSave="{00000000-0000-0000-0000-000000000000}"/>
  <bookViews>
    <workbookView xWindow="-120" yWindow="-120" windowWidth="29040" windowHeight="15840" tabRatio="874" activeTab="2" xr2:uid="{00000000-000D-0000-FFFF-FFFF00000000}"/>
  </bookViews>
  <sheets>
    <sheet name="修正履歴" sheetId="20" r:id="rId1"/>
    <sheet name="説明書" sheetId="29" r:id="rId2"/>
    <sheet name="認定判定" sheetId="1" r:id="rId3"/>
    <sheet name="Gyosyu" sheetId="2" state="hidden" r:id="rId4"/>
    <sheet name="GyosyuKbn" sheetId="3" state="hidden" r:id="rId5"/>
    <sheet name="5号業種リスト" sheetId="19" r:id="rId6"/>
    <sheet name="市町村" sheetId="23" state="hidden" r:id="rId7"/>
    <sheet name="SN4号4-①" sheetId="4" r:id="rId8"/>
    <sheet name="認定要件確認書SN4" sheetId="30" r:id="rId9"/>
    <sheet name="SN4号4-②" sheetId="5" r:id="rId10"/>
    <sheet name="SN4号4-③" sheetId="6" r:id="rId11"/>
    <sheet name="SN4号4-④" sheetId="7" r:id="rId12"/>
    <sheet name="SN5号-（イ)-①" sheetId="8" r:id="rId13"/>
    <sheet name="認定要件確認書SN5" sheetId="33" r:id="rId14"/>
    <sheet name="SN5号-（イ)-②a" sheetId="24" r:id="rId15"/>
    <sheet name="SN5号-（イ)-④" sheetId="9" state="hidden" r:id="rId16"/>
    <sheet name="SN5号-（イ)-⑤a" sheetId="25" r:id="rId17"/>
    <sheet name="SN5号-（イ)-⑦" sheetId="10" state="hidden" r:id="rId18"/>
    <sheet name="SN5号-（イ)-⑩a" sheetId="26" r:id="rId19"/>
    <sheet name="SN5号-（イ)-⑧" sheetId="11" state="hidden" r:id="rId20"/>
    <sheet name="SN5号-（イ)-⑪a" sheetId="27" r:id="rId21"/>
    <sheet name="SN5号-（イ)-⑨" sheetId="12" state="hidden" r:id="rId22"/>
    <sheet name="SN5号-（イ)-⑫a" sheetId="28" r:id="rId23"/>
    <sheet name="危機-①" sheetId="15" r:id="rId24"/>
    <sheet name="認定要件確認書危機関連" sheetId="32" r:id="rId25"/>
    <sheet name="危機-②" sheetId="14" r:id="rId26"/>
    <sheet name="危機-③" sheetId="16" r:id="rId27"/>
    <sheet name="危機-④" sheetId="17" r:id="rId28"/>
  </sheets>
  <definedNames>
    <definedName name="_xlnm.Print_Area" localSheetId="5">'5号業種リスト'!$B$1:$E$99</definedName>
    <definedName name="_xlnm.Print_Area" localSheetId="7">'SN4号4-①'!$A$1:$R$44</definedName>
    <definedName name="_xlnm.Print_Area" localSheetId="9">'SN4号4-②'!$A$1:$R$43</definedName>
    <definedName name="_xlnm.Print_Area" localSheetId="10">'SN4号4-③'!$A$1:$R$45</definedName>
    <definedName name="_xlnm.Print_Area" localSheetId="11">'SN4号4-④'!$A$1:$R$45</definedName>
    <definedName name="_xlnm.Print_Area" localSheetId="12">'SN5号-（イ)-①'!$A$1:$T$40</definedName>
    <definedName name="_xlnm.Print_Area" localSheetId="14">'SN5号-（イ)-②a'!$A$1:$T$39</definedName>
    <definedName name="_xlnm.Print_Area" localSheetId="15">'SN5号-（イ)-④'!$A$1:$T$46</definedName>
    <definedName name="_xlnm.Print_Area" localSheetId="16">'SN5号-（イ)-⑤a'!$A$1:$T$49</definedName>
    <definedName name="_xlnm.Print_Area" localSheetId="17">'SN5号-（イ)-⑦'!$A$1:$T$44</definedName>
    <definedName name="_xlnm.Print_Area" localSheetId="19">'SN5号-（イ)-⑧'!$A$1:$T$45</definedName>
    <definedName name="_xlnm.Print_Area" localSheetId="21">'SN5号-（イ)-⑨'!$A$1:$T$48</definedName>
    <definedName name="_xlnm.Print_Area" localSheetId="18">'SN5号-（イ)-⑩a'!$A$1:$T$44</definedName>
    <definedName name="_xlnm.Print_Area" localSheetId="20">'SN5号-（イ)-⑪a'!$A$1:$T$46</definedName>
    <definedName name="_xlnm.Print_Area" localSheetId="22">'SN5号-（イ)-⑫a'!$A$1:$T$50</definedName>
    <definedName name="_xlnm.Print_Area" localSheetId="23">'危機-①'!$A$1:$R$44</definedName>
    <definedName name="_xlnm.Print_Area" localSheetId="25">'危機-②'!$A$1:$R$42</definedName>
    <definedName name="_xlnm.Print_Area" localSheetId="26">'危機-③'!$A$1:$R$45</definedName>
    <definedName name="_xlnm.Print_Area" localSheetId="27">'危機-④'!$A$1:$R$45</definedName>
    <definedName name="_xlnm.Print_Area" localSheetId="2">認定判定!$A$1:$J$39</definedName>
  </definedNames>
  <calcPr calcId="181029"/>
</workbook>
</file>

<file path=xl/calcChain.xml><?xml version="1.0" encoding="utf-8"?>
<calcChain xmlns="http://schemas.openxmlformats.org/spreadsheetml/2006/main">
  <c r="G32" i="1" l="1"/>
  <c r="G31" i="1"/>
  <c r="G30" i="1"/>
  <c r="G29" i="1"/>
  <c r="G28" i="1"/>
  <c r="G27" i="1"/>
  <c r="J4" i="1" l="1"/>
  <c r="J33" i="1"/>
  <c r="C32" i="1" l="1"/>
  <c r="C33" i="1" s="1"/>
  <c r="C45" i="1"/>
  <c r="C18" i="1"/>
  <c r="C19" i="1" s="1"/>
  <c r="D21" i="17" l="1"/>
  <c r="D21" i="16"/>
  <c r="E23" i="28"/>
  <c r="D21" i="7"/>
  <c r="D21" i="6"/>
  <c r="E22" i="27"/>
  <c r="D28" i="25" l="1"/>
  <c r="C24" i="4"/>
  <c r="B11" i="32" l="1"/>
  <c r="B11" i="30"/>
  <c r="D19" i="17"/>
  <c r="C18" i="17"/>
  <c r="C18" i="16"/>
  <c r="D22" i="14"/>
  <c r="Q22" i="14"/>
  <c r="D19" i="14"/>
  <c r="D20" i="28"/>
  <c r="D19" i="27"/>
  <c r="D18" i="26"/>
  <c r="C18" i="7"/>
  <c r="C18" i="6"/>
  <c r="C18" i="5"/>
  <c r="B14" i="32"/>
  <c r="B12" i="32"/>
  <c r="B9" i="32"/>
  <c r="B8" i="32"/>
  <c r="B12" i="30"/>
  <c r="B9" i="30"/>
  <c r="C18" i="15"/>
  <c r="D22" i="15"/>
  <c r="D21" i="15"/>
  <c r="C18" i="14"/>
  <c r="E19" i="26"/>
  <c r="R26" i="26"/>
  <c r="R25" i="26"/>
  <c r="K26" i="26"/>
  <c r="K25" i="26"/>
  <c r="E24" i="26"/>
  <c r="E25" i="25"/>
  <c r="E22" i="25"/>
  <c r="D19" i="25"/>
  <c r="D22" i="5"/>
  <c r="Q22" i="5" l="1"/>
  <c r="D19" i="5"/>
  <c r="B27" i="30"/>
  <c r="B14" i="30"/>
  <c r="B8" i="30"/>
  <c r="D22" i="4"/>
  <c r="D21" i="4"/>
  <c r="C18" i="4"/>
  <c r="B10" i="1"/>
  <c r="B11" i="1"/>
  <c r="B12" i="1"/>
  <c r="B13" i="1"/>
  <c r="B24" i="1"/>
  <c r="B25" i="1"/>
  <c r="B26" i="1"/>
  <c r="B27" i="1"/>
  <c r="B28" i="1"/>
  <c r="B14" i="1"/>
  <c r="D33" i="1"/>
  <c r="D32" i="1"/>
  <c r="D19" i="1"/>
  <c r="D18" i="1"/>
  <c r="D28" i="1"/>
  <c r="D27" i="1"/>
  <c r="D26" i="1"/>
  <c r="D25" i="1"/>
  <c r="D24" i="1"/>
  <c r="D14" i="1"/>
  <c r="D13" i="1"/>
  <c r="D12" i="1"/>
  <c r="D11" i="1"/>
  <c r="D10" i="1"/>
  <c r="C44" i="1" l="1"/>
  <c r="C47" i="1"/>
  <c r="C48" i="1"/>
  <c r="O24" i="28"/>
  <c r="O24" i="27"/>
  <c r="O23" i="27"/>
  <c r="O25" i="28"/>
  <c r="O21" i="16"/>
  <c r="O21" i="7"/>
  <c r="O21" i="17"/>
  <c r="O21" i="6"/>
  <c r="C43" i="1"/>
  <c r="O22" i="5"/>
  <c r="O22" i="14"/>
  <c r="O22" i="4"/>
  <c r="R12" i="32"/>
  <c r="D29" i="32" s="1"/>
  <c r="R12" i="30"/>
  <c r="O22" i="15"/>
  <c r="C42" i="1"/>
  <c r="R9" i="32"/>
  <c r="P29" i="32" s="1"/>
  <c r="O21" i="15"/>
  <c r="O21" i="4"/>
  <c r="C41" i="1"/>
  <c r="R9" i="30"/>
  <c r="O26" i="26"/>
  <c r="O25" i="26"/>
  <c r="C46" i="1"/>
  <c r="O26" i="25"/>
  <c r="O27" i="25"/>
  <c r="O24" i="25"/>
  <c r="O23" i="25"/>
  <c r="J42" i="17"/>
  <c r="H42" i="17" s="1"/>
  <c r="C39" i="17"/>
  <c r="Q30" i="17"/>
  <c r="O30" i="17"/>
  <c r="Q23" i="17"/>
  <c r="O23" i="17"/>
  <c r="Q22" i="17"/>
  <c r="O22" i="17"/>
  <c r="Q21" i="17"/>
  <c r="L16" i="17"/>
  <c r="K8" i="17"/>
  <c r="K7" i="17"/>
  <c r="K6" i="17"/>
  <c r="C4" i="17"/>
  <c r="L3" i="17"/>
  <c r="J42" i="16"/>
  <c r="H42" i="16" s="1"/>
  <c r="C39" i="16"/>
  <c r="Q27" i="16"/>
  <c r="O27" i="16"/>
  <c r="Q22" i="16"/>
  <c r="O22" i="16"/>
  <c r="Q21" i="16"/>
  <c r="L16" i="16"/>
  <c r="K8" i="16"/>
  <c r="K7" i="16"/>
  <c r="K6" i="16"/>
  <c r="C4" i="16"/>
  <c r="L3" i="16"/>
  <c r="J39" i="14"/>
  <c r="H39" i="14" s="1"/>
  <c r="C36" i="14"/>
  <c r="Q25" i="14"/>
  <c r="Q23" i="14"/>
  <c r="Q21" i="14"/>
  <c r="O21" i="14"/>
  <c r="L16" i="14"/>
  <c r="K8" i="14"/>
  <c r="K7" i="14"/>
  <c r="K6" i="14"/>
  <c r="C4" i="14"/>
  <c r="L3" i="14"/>
  <c r="R25" i="32"/>
  <c r="J29" i="32" s="1"/>
  <c r="R21" i="32"/>
  <c r="V29" i="32" s="1"/>
  <c r="B4" i="32"/>
  <c r="J41" i="15"/>
  <c r="H41" i="15" s="1"/>
  <c r="C38" i="15"/>
  <c r="Q28" i="15"/>
  <c r="O28" i="15"/>
  <c r="Q27" i="15"/>
  <c r="O27" i="15"/>
  <c r="Q22" i="15"/>
  <c r="Q21" i="15"/>
  <c r="L16" i="15"/>
  <c r="K8" i="15"/>
  <c r="K7" i="15"/>
  <c r="K6" i="15"/>
  <c r="C4" i="15"/>
  <c r="L3" i="15"/>
  <c r="J47" i="28"/>
  <c r="H47" i="28" s="1"/>
  <c r="D44" i="28"/>
  <c r="R37" i="28"/>
  <c r="O37" i="28"/>
  <c r="R36" i="28"/>
  <c r="O36" i="28"/>
  <c r="R31" i="28"/>
  <c r="O31" i="28"/>
  <c r="R30" i="28"/>
  <c r="O30" i="28"/>
  <c r="R28" i="28"/>
  <c r="O28" i="28"/>
  <c r="R27" i="28"/>
  <c r="O27" i="28"/>
  <c r="R25" i="28"/>
  <c r="R24" i="28"/>
  <c r="L12" i="28"/>
  <c r="L11" i="28"/>
  <c r="L10" i="28"/>
  <c r="D8" i="28"/>
  <c r="M7" i="28"/>
  <c r="J43" i="27"/>
  <c r="H43" i="27" s="1"/>
  <c r="D40" i="27"/>
  <c r="R33" i="27"/>
  <c r="O33" i="27"/>
  <c r="R32" i="27"/>
  <c r="O32" i="27"/>
  <c r="R27" i="27"/>
  <c r="O27" i="27"/>
  <c r="R26" i="27"/>
  <c r="O26" i="27"/>
  <c r="R24" i="27"/>
  <c r="R23" i="27"/>
  <c r="L12" i="27"/>
  <c r="L11" i="27"/>
  <c r="L10" i="27"/>
  <c r="D8" i="27"/>
  <c r="M7" i="27"/>
  <c r="J41" i="26"/>
  <c r="H41" i="26" s="1"/>
  <c r="D38" i="26"/>
  <c r="R32" i="26"/>
  <c r="O32" i="26"/>
  <c r="R31" i="26"/>
  <c r="O31" i="26"/>
  <c r="R29" i="26"/>
  <c r="O29" i="26"/>
  <c r="R28" i="26"/>
  <c r="O28" i="26"/>
  <c r="R23" i="26"/>
  <c r="O23" i="26"/>
  <c r="R22" i="26"/>
  <c r="O22" i="26"/>
  <c r="L12" i="26"/>
  <c r="L11" i="26"/>
  <c r="L10" i="26"/>
  <c r="D8" i="26"/>
  <c r="M7" i="26"/>
  <c r="J46" i="25"/>
  <c r="H46" i="25" s="1"/>
  <c r="D43" i="25"/>
  <c r="R36" i="25"/>
  <c r="O36" i="25"/>
  <c r="R35" i="25"/>
  <c r="O35" i="25"/>
  <c r="R33" i="25"/>
  <c r="O33" i="25"/>
  <c r="R32" i="25"/>
  <c r="O32" i="25"/>
  <c r="R27" i="25"/>
  <c r="R26" i="25"/>
  <c r="R24" i="25"/>
  <c r="R23" i="25"/>
  <c r="L12" i="25"/>
  <c r="L11" i="25"/>
  <c r="L10" i="25"/>
  <c r="D8" i="25"/>
  <c r="M7" i="25"/>
  <c r="J36" i="24"/>
  <c r="H36" i="24" s="1"/>
  <c r="D33" i="24"/>
  <c r="R26" i="24"/>
  <c r="O26" i="24"/>
  <c r="R25" i="24"/>
  <c r="O25" i="24"/>
  <c r="R23" i="24"/>
  <c r="O23" i="24"/>
  <c r="R22" i="24"/>
  <c r="O22" i="24"/>
  <c r="L12" i="24"/>
  <c r="L11" i="24"/>
  <c r="L10" i="24"/>
  <c r="B4" i="33"/>
  <c r="Q27" i="8"/>
  <c r="Q26" i="8"/>
  <c r="B14" i="8"/>
  <c r="D8" i="8"/>
  <c r="J42" i="7"/>
  <c r="H42" i="7" s="1"/>
  <c r="Q30" i="7"/>
  <c r="Q23" i="7"/>
  <c r="Q22" i="7"/>
  <c r="Q21" i="7"/>
  <c r="K8" i="7"/>
  <c r="K7" i="7"/>
  <c r="K6" i="7"/>
  <c r="C4" i="7"/>
  <c r="J42" i="6"/>
  <c r="H42" i="6" s="1"/>
  <c r="C39" i="6"/>
  <c r="Q27" i="6"/>
  <c r="Q22" i="6"/>
  <c r="Q21" i="6"/>
  <c r="K8" i="6"/>
  <c r="K7" i="6"/>
  <c r="K6" i="6"/>
  <c r="J40" i="5"/>
  <c r="H40" i="5" s="1"/>
  <c r="Q25" i="5"/>
  <c r="Q23" i="5"/>
  <c r="Q21" i="5"/>
  <c r="K8" i="5"/>
  <c r="K7" i="5"/>
  <c r="K6" i="5"/>
  <c r="B4" i="30"/>
  <c r="J41" i="4"/>
  <c r="H41" i="4" s="1"/>
  <c r="Q28" i="4"/>
  <c r="Q27" i="4"/>
  <c r="Q22" i="4"/>
  <c r="Q21" i="4"/>
  <c r="K8" i="4"/>
  <c r="K7" i="4"/>
  <c r="K6" i="4"/>
  <c r="J37" i="8"/>
  <c r="H37" i="8" s="1"/>
  <c r="L11" i="8"/>
  <c r="L10" i="8"/>
  <c r="L12" i="8"/>
  <c r="L3" i="7"/>
  <c r="L3" i="6"/>
  <c r="C4" i="6"/>
  <c r="L3" i="4"/>
  <c r="L3" i="5"/>
  <c r="C4" i="5"/>
  <c r="C4" i="4"/>
  <c r="D8" i="24"/>
  <c r="M7" i="24"/>
  <c r="B13" i="33"/>
  <c r="B12" i="33"/>
  <c r="B11" i="33"/>
  <c r="B10" i="33"/>
  <c r="R13" i="33"/>
  <c r="R12" i="33"/>
  <c r="R11" i="33"/>
  <c r="R10" i="33"/>
  <c r="C37" i="5"/>
  <c r="C38" i="4"/>
  <c r="C39" i="7"/>
  <c r="D34" i="8"/>
  <c r="N27" i="8"/>
  <c r="N26" i="8"/>
  <c r="M7" i="8"/>
  <c r="O30" i="7"/>
  <c r="O23" i="7"/>
  <c r="O22" i="7"/>
  <c r="L16" i="7"/>
  <c r="O27" i="6"/>
  <c r="O22" i="6"/>
  <c r="L16" i="6"/>
  <c r="L16" i="5"/>
  <c r="O21" i="5"/>
  <c r="O16" i="32" l="1"/>
  <c r="Q30" i="32"/>
  <c r="I17" i="32"/>
  <c r="D16" i="32"/>
  <c r="K30" i="32"/>
  <c r="L16" i="4"/>
  <c r="R25" i="30"/>
  <c r="R21" i="30"/>
  <c r="V29" i="30" s="1"/>
  <c r="O28" i="4"/>
  <c r="O27" i="4"/>
  <c r="AC29" i="30"/>
  <c r="N19" i="4"/>
  <c r="Z16" i="30" l="1"/>
  <c r="N25" i="4"/>
  <c r="O20" i="27"/>
  <c r="N19" i="16"/>
  <c r="N19" i="6"/>
  <c r="O21" i="27"/>
  <c r="I17" i="30"/>
  <c r="D16" i="30"/>
  <c r="K30" i="30"/>
  <c r="D29" i="30"/>
  <c r="N19" i="17"/>
  <c r="N19" i="7"/>
  <c r="O22" i="28"/>
  <c r="O21" i="28"/>
  <c r="H13" i="1"/>
  <c r="N19" i="15"/>
  <c r="O21" i="25"/>
  <c r="O20" i="25"/>
  <c r="Z16" i="32"/>
  <c r="O20" i="24"/>
  <c r="N25" i="8"/>
  <c r="O19" i="24"/>
  <c r="Z29" i="33"/>
  <c r="H10" i="1"/>
  <c r="H14" i="1"/>
  <c r="O33" i="28"/>
  <c r="N28" i="7"/>
  <c r="N28" i="17"/>
  <c r="O34" i="28"/>
  <c r="N25" i="16"/>
  <c r="O30" i="27"/>
  <c r="O29" i="27"/>
  <c r="N25" i="6"/>
  <c r="O19" i="26"/>
  <c r="N19" i="14"/>
  <c r="N19" i="5"/>
  <c r="O20" i="26"/>
  <c r="O29" i="25"/>
  <c r="AC29" i="32"/>
  <c r="N25" i="15"/>
  <c r="O30" i="25"/>
  <c r="H15" i="1"/>
  <c r="P29" i="30"/>
  <c r="O16" i="30"/>
  <c r="Q30" i="30"/>
  <c r="J29" i="30"/>
  <c r="J45" i="12"/>
  <c r="D42" i="12"/>
  <c r="D39" i="11"/>
  <c r="J41" i="10"/>
  <c r="D38" i="10"/>
  <c r="D40" i="9"/>
  <c r="C9" i="8" l="1"/>
  <c r="C9" i="24"/>
  <c r="I14" i="1"/>
  <c r="B5" i="7"/>
  <c r="I13" i="1"/>
  <c r="C9" i="25"/>
  <c r="I15" i="1"/>
  <c r="B5" i="4"/>
  <c r="I10" i="1"/>
  <c r="B5" i="15"/>
  <c r="J43" i="9"/>
  <c r="H43" i="9" s="1"/>
  <c r="H41" i="10"/>
  <c r="J42" i="11"/>
  <c r="H42" i="11" s="1"/>
  <c r="H45" i="12"/>
  <c r="K31" i="1" l="1"/>
  <c r="B14" i="27" l="1"/>
  <c r="B14" i="26"/>
  <c r="B17" i="8"/>
  <c r="B14" i="24"/>
  <c r="G10" i="33"/>
  <c r="B14" i="28"/>
  <c r="B14" i="25"/>
  <c r="K27" i="1"/>
  <c r="K29" i="1"/>
  <c r="K32" i="1"/>
  <c r="K28" i="1"/>
  <c r="K30" i="1"/>
  <c r="R14" i="33"/>
  <c r="R25" i="33"/>
  <c r="R22" i="33"/>
  <c r="O29" i="33" s="1"/>
  <c r="AD10" i="33" l="1"/>
  <c r="AD13" i="33"/>
  <c r="AD12" i="33"/>
  <c r="AD11" i="33"/>
  <c r="D29" i="33"/>
  <c r="I30" i="33"/>
  <c r="K33" i="1"/>
  <c r="O25" i="14"/>
  <c r="O23" i="14"/>
  <c r="Q35" i="12"/>
  <c r="N35" i="12"/>
  <c r="Q29" i="12"/>
  <c r="N29" i="12"/>
  <c r="Q28" i="12"/>
  <c r="N28" i="12"/>
  <c r="Q27" i="12"/>
  <c r="N27" i="12"/>
  <c r="B14" i="12"/>
  <c r="L12" i="12"/>
  <c r="L11" i="12"/>
  <c r="L10" i="12"/>
  <c r="D8" i="12"/>
  <c r="M7" i="12"/>
  <c r="Q32" i="11"/>
  <c r="N32" i="11"/>
  <c r="Q28" i="11"/>
  <c r="N28" i="11"/>
  <c r="Q27" i="11"/>
  <c r="N27" i="11"/>
  <c r="B14" i="11"/>
  <c r="L12" i="11"/>
  <c r="L11" i="11"/>
  <c r="L10" i="11"/>
  <c r="D8" i="11"/>
  <c r="M7" i="11"/>
  <c r="Q30" i="10"/>
  <c r="N30" i="10"/>
  <c r="Q28" i="10"/>
  <c r="N28" i="10"/>
  <c r="Q27" i="10"/>
  <c r="N27" i="10"/>
  <c r="B14" i="10"/>
  <c r="L12" i="10"/>
  <c r="L11" i="10"/>
  <c r="L10" i="10"/>
  <c r="D8" i="10"/>
  <c r="M7" i="10"/>
  <c r="Q33" i="9"/>
  <c r="N33" i="9"/>
  <c r="Q32" i="9"/>
  <c r="N32" i="9"/>
  <c r="Q28" i="9"/>
  <c r="N28" i="9"/>
  <c r="Q27" i="9"/>
  <c r="N27" i="9"/>
  <c r="B14" i="9"/>
  <c r="L12" i="9"/>
  <c r="L11" i="9"/>
  <c r="L10" i="9"/>
  <c r="D8" i="9"/>
  <c r="M7" i="9"/>
  <c r="O25" i="5"/>
  <c r="O23" i="5"/>
  <c r="N25" i="12"/>
  <c r="B17" i="12"/>
  <c r="D39" i="1"/>
  <c r="D38" i="1"/>
  <c r="D37" i="1"/>
  <c r="D35" i="1"/>
  <c r="B35" i="1"/>
  <c r="D34" i="1"/>
  <c r="B34" i="1"/>
  <c r="D31" i="1"/>
  <c r="B31" i="1"/>
  <c r="D30" i="1"/>
  <c r="B30" i="1"/>
  <c r="D29" i="1"/>
  <c r="B29" i="1"/>
  <c r="I21" i="33" s="1"/>
  <c r="D21" i="1"/>
  <c r="B21" i="1"/>
  <c r="D20" i="1"/>
  <c r="B20" i="1"/>
  <c r="D17" i="1"/>
  <c r="B17" i="1"/>
  <c r="D16" i="1"/>
  <c r="B16" i="1"/>
  <c r="D15" i="1"/>
  <c r="B15" i="1"/>
  <c r="M24" i="33" s="1"/>
  <c r="E7" i="1"/>
  <c r="I4" i="1"/>
  <c r="H4" i="1"/>
  <c r="H12" i="1" l="1"/>
  <c r="H17" i="1"/>
  <c r="H18" i="1"/>
  <c r="T24" i="33"/>
  <c r="M11" i="30"/>
  <c r="M11" i="32"/>
  <c r="I8" i="32"/>
  <c r="I8" i="30"/>
  <c r="H16" i="1"/>
  <c r="H11" i="1"/>
  <c r="X23" i="32"/>
  <c r="X23" i="30"/>
  <c r="L20" i="32"/>
  <c r="L20" i="30"/>
  <c r="H17" i="11"/>
  <c r="H17" i="8"/>
  <c r="G11" i="33"/>
  <c r="N18" i="10"/>
  <c r="N18" i="8"/>
  <c r="B18" i="12"/>
  <c r="B18" i="8"/>
  <c r="G13" i="33"/>
  <c r="H18" i="11"/>
  <c r="H18" i="8"/>
  <c r="Q23" i="32"/>
  <c r="Q23" i="30"/>
  <c r="P21" i="33"/>
  <c r="S20" i="32"/>
  <c r="S20" i="30"/>
  <c r="N17" i="11"/>
  <c r="G12" i="33"/>
  <c r="N17" i="8"/>
  <c r="AD14" i="33"/>
  <c r="N18" i="12"/>
  <c r="F7" i="1"/>
  <c r="N18" i="11"/>
  <c r="N18" i="9"/>
  <c r="H18" i="12"/>
  <c r="H18" i="10"/>
  <c r="H18" i="9"/>
  <c r="B18" i="9"/>
  <c r="B18" i="10"/>
  <c r="B18" i="11"/>
  <c r="N17" i="12"/>
  <c r="N17" i="10"/>
  <c r="N17" i="9"/>
  <c r="H17" i="9"/>
  <c r="H17" i="10"/>
  <c r="H17" i="12"/>
  <c r="B17" i="9"/>
  <c r="B17" i="10"/>
  <c r="B17" i="11"/>
  <c r="N25" i="9"/>
  <c r="N33" i="12"/>
  <c r="N30" i="11"/>
  <c r="N25" i="11"/>
  <c r="N30" i="9"/>
  <c r="N25" i="10"/>
  <c r="B5" i="17" l="1"/>
  <c r="I12" i="1"/>
  <c r="B5" i="6"/>
  <c r="B5" i="16"/>
  <c r="I18" i="1"/>
  <c r="C9" i="28"/>
  <c r="C9" i="27"/>
  <c r="I17" i="1"/>
  <c r="B5" i="5"/>
  <c r="I11" i="1"/>
  <c r="C9" i="26"/>
  <c r="I16" i="1"/>
  <c r="B5" i="14"/>
  <c r="J10" i="1"/>
  <c r="J14" i="1"/>
  <c r="C9" i="12"/>
  <c r="C9" i="9"/>
  <c r="C9" i="11"/>
  <c r="C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Ishikawa</author>
  </authors>
  <commentList>
    <comment ref="J2" authorId="0" shapeId="0" xr:uid="{00000000-0006-0000-0200-000001000000}">
      <text>
        <r>
          <rPr>
            <b/>
            <sz val="9"/>
            <color indexed="81"/>
            <rFont val="ＭＳ Ｐゴシック"/>
            <family val="3"/>
            <charset val="128"/>
          </rPr>
          <t>西暦で入力してください。
YYYY/MM/DD</t>
        </r>
        <r>
          <rPr>
            <sz val="9"/>
            <color indexed="81"/>
            <rFont val="ＭＳ Ｐゴシック"/>
            <family val="3"/>
            <charset val="128"/>
          </rPr>
          <t xml:space="preserve">
</t>
        </r>
      </text>
    </comment>
    <comment ref="J3" authorId="0" shapeId="0" xr:uid="{00000000-0006-0000-0200-000002000000}">
      <text>
        <r>
          <rPr>
            <b/>
            <sz val="9"/>
            <color indexed="81"/>
            <rFont val="ＭＳ Ｐゴシック"/>
            <family val="3"/>
            <charset val="128"/>
          </rPr>
          <t>西暦で入力してくださ
YYYY/MM/DD</t>
        </r>
        <r>
          <rPr>
            <sz val="9"/>
            <color indexed="81"/>
            <rFont val="ＭＳ Ｐゴシック"/>
            <family val="3"/>
            <charset val="128"/>
          </rPr>
          <t xml:space="preserve">
</t>
        </r>
      </text>
    </comment>
    <comment ref="C8" authorId="0" shapeId="0" xr:uid="{00000000-0006-0000-0200-000006000000}">
      <text>
        <r>
          <rPr>
            <b/>
            <sz val="9"/>
            <color indexed="81"/>
            <rFont val="ＭＳ Ｐゴシック"/>
            <family val="3"/>
            <charset val="128"/>
          </rPr>
          <t>!!必須入力です!!
西暦で入力してください
YYYY/MM</t>
        </r>
      </text>
    </comment>
    <comment ref="D9" authorId="0" shapeId="0" xr:uid="{00000000-0006-0000-0200-000007000000}">
      <text>
        <r>
          <rPr>
            <sz val="9"/>
            <color indexed="81"/>
            <rFont val="ＭＳ Ｐゴシック"/>
            <family val="3"/>
            <charset val="128"/>
          </rPr>
          <t>千円単位で入力する場合は申請先市町村にご確認ください。</t>
        </r>
      </text>
    </comment>
    <comment ref="H11" authorId="0" shapeId="0" xr:uid="{00000000-0006-0000-0200-000008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2" authorId="0" shapeId="0" xr:uid="{00000000-0006-0000-0200-000009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3" authorId="0" shapeId="0" xr:uid="{00000000-0006-0000-0200-00000A000000}">
      <text>
        <r>
          <rPr>
            <sz val="9"/>
            <color indexed="81"/>
            <rFont val="ＭＳ Ｐゴシック"/>
            <family val="3"/>
            <charset val="128"/>
          </rPr>
          <t xml:space="preserve">本様式は業歴3か月以上1年未満の場合あるいは前年以降、事業拡大により前年比較が適当でない特段の事情がある場合に使用します。
</t>
        </r>
      </text>
    </comment>
    <comment ref="H16" authorId="0" shapeId="0" xr:uid="{00000000-0006-0000-0200-00000B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7" authorId="0" shapeId="0" xr:uid="{00000000-0006-0000-0200-00000C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 ref="H18" authorId="0" shapeId="0" xr:uid="{00000000-0006-0000-0200-00000D000000}">
      <text>
        <r>
          <rPr>
            <sz val="9"/>
            <color indexed="81"/>
            <rFont val="ＭＳ Ｐゴシック"/>
            <family val="3"/>
            <charset val="128"/>
          </rPr>
          <t xml:space="preserve">本様式は、業歴３ヶ月以上１年１ヶ月未満の場合あるいは前年以降、事業拡大等により前年比較が適当でない特段の事情がある場合に使用します。
</t>
        </r>
      </text>
    </comment>
  </commentList>
</comments>
</file>

<file path=xl/sharedStrings.xml><?xml version="1.0" encoding="utf-8"?>
<sst xmlns="http://schemas.openxmlformats.org/spreadsheetml/2006/main" count="2187" uniqueCount="1617">
  <si>
    <t>最近1か月</t>
    <rPh sb="0" eb="2">
      <t>サイキン</t>
    </rPh>
    <rPh sb="4" eb="5">
      <t>ゲツ</t>
    </rPh>
    <phoneticPr fontId="2"/>
  </si>
  <si>
    <t>最近1か月の前年同月に対する売上高減少率</t>
    <rPh sb="0" eb="2">
      <t>サイキン</t>
    </rPh>
    <rPh sb="4" eb="5">
      <t>ゲツ</t>
    </rPh>
    <rPh sb="6" eb="8">
      <t>ゼンネン</t>
    </rPh>
    <rPh sb="8" eb="10">
      <t>ドウゲツ</t>
    </rPh>
    <rPh sb="11" eb="12">
      <t>タイ</t>
    </rPh>
    <rPh sb="14" eb="16">
      <t>ウリアゲ</t>
    </rPh>
    <rPh sb="16" eb="17">
      <t>ダカ</t>
    </rPh>
    <rPh sb="17" eb="19">
      <t>ゲンショウ</t>
    </rPh>
    <rPh sb="19" eb="20">
      <t>リツ</t>
    </rPh>
    <phoneticPr fontId="2"/>
  </si>
  <si>
    <t>最近3か月平均に対する最近1か月の売上高減少率</t>
    <rPh sb="0" eb="2">
      <t>サイキン</t>
    </rPh>
    <rPh sb="4" eb="5">
      <t>ゲツ</t>
    </rPh>
    <rPh sb="5" eb="7">
      <t>ヘイキン</t>
    </rPh>
    <rPh sb="8" eb="9">
      <t>タイ</t>
    </rPh>
    <rPh sb="11" eb="13">
      <t>サイキン</t>
    </rPh>
    <rPh sb="15" eb="16">
      <t>ゲツ</t>
    </rPh>
    <rPh sb="17" eb="19">
      <t>ウリアゲ</t>
    </rPh>
    <rPh sb="19" eb="20">
      <t>ダカ</t>
    </rPh>
    <rPh sb="20" eb="22">
      <t>ゲンショウ</t>
    </rPh>
    <rPh sb="22" eb="23">
      <t>リツ</t>
    </rPh>
    <phoneticPr fontId="2"/>
  </si>
  <si>
    <t>令和1年12月売上高に対する最近1か月の売上高減少率</t>
    <rPh sb="0" eb="2">
      <t>レイワ</t>
    </rPh>
    <rPh sb="3" eb="4">
      <t>ネン</t>
    </rPh>
    <rPh sb="6" eb="7">
      <t>ガツ</t>
    </rPh>
    <rPh sb="7" eb="9">
      <t>ウリアゲ</t>
    </rPh>
    <rPh sb="9" eb="10">
      <t>ダカ</t>
    </rPh>
    <rPh sb="11" eb="12">
      <t>タイ</t>
    </rPh>
    <rPh sb="14" eb="16">
      <t>サイキン</t>
    </rPh>
    <rPh sb="18" eb="19">
      <t>ゲツ</t>
    </rPh>
    <rPh sb="20" eb="22">
      <t>ウリアゲ</t>
    </rPh>
    <rPh sb="22" eb="23">
      <t>ダカ</t>
    </rPh>
    <rPh sb="23" eb="25">
      <t>ゲンショウ</t>
    </rPh>
    <rPh sb="25" eb="26">
      <t>リツ</t>
    </rPh>
    <phoneticPr fontId="2"/>
  </si>
  <si>
    <t>令和1年10月から12月の平均売上高に対する最近1か月の売上高減少率</t>
    <rPh sb="0" eb="2">
      <t>レイワ</t>
    </rPh>
    <rPh sb="3" eb="4">
      <t>ネン</t>
    </rPh>
    <rPh sb="6" eb="7">
      <t>ガツ</t>
    </rPh>
    <rPh sb="11" eb="12">
      <t>ガツ</t>
    </rPh>
    <rPh sb="13" eb="15">
      <t>ヘイキン</t>
    </rPh>
    <rPh sb="15" eb="17">
      <t>ウリアゲ</t>
    </rPh>
    <rPh sb="17" eb="18">
      <t>ダカ</t>
    </rPh>
    <rPh sb="19" eb="20">
      <t>タイ</t>
    </rPh>
    <rPh sb="22" eb="24">
      <t>サイキン</t>
    </rPh>
    <rPh sb="26" eb="27">
      <t>ゲツ</t>
    </rPh>
    <rPh sb="28" eb="30">
      <t>ウリアゲ</t>
    </rPh>
    <rPh sb="30" eb="31">
      <t>ダカ</t>
    </rPh>
    <rPh sb="31" eb="34">
      <t>ゲンショウリツ</t>
    </rPh>
    <phoneticPr fontId="2"/>
  </si>
  <si>
    <t>前年同3か月に対する最近3か月実績の売上高減少率</t>
    <rPh sb="0" eb="2">
      <t>ゼンネン</t>
    </rPh>
    <rPh sb="2" eb="3">
      <t>ドウ</t>
    </rPh>
    <rPh sb="5" eb="6">
      <t>ゲツ</t>
    </rPh>
    <rPh sb="7" eb="8">
      <t>タイ</t>
    </rPh>
    <rPh sb="10" eb="12">
      <t>サイキン</t>
    </rPh>
    <rPh sb="14" eb="15">
      <t>ゲツ</t>
    </rPh>
    <rPh sb="15" eb="17">
      <t>ジッセキ</t>
    </rPh>
    <rPh sb="18" eb="20">
      <t>ウリアゲ</t>
    </rPh>
    <rPh sb="20" eb="21">
      <t>ダカ</t>
    </rPh>
    <rPh sb="21" eb="24">
      <t>ゲンショウリツ</t>
    </rPh>
    <phoneticPr fontId="2"/>
  </si>
  <si>
    <t>前年同月と見込前年同2か月合算に対する最近1か月と見込2か月合算の売上高減少率</t>
    <rPh sb="0" eb="2">
      <t>ゼンネン</t>
    </rPh>
    <rPh sb="2" eb="4">
      <t>ドウゲツ</t>
    </rPh>
    <rPh sb="5" eb="7">
      <t>ミコミ</t>
    </rPh>
    <rPh sb="7" eb="9">
      <t>ゼンネン</t>
    </rPh>
    <rPh sb="9" eb="10">
      <t>ドウ</t>
    </rPh>
    <rPh sb="12" eb="13">
      <t>ゲツ</t>
    </rPh>
    <rPh sb="13" eb="15">
      <t>ガッサン</t>
    </rPh>
    <rPh sb="16" eb="17">
      <t>タイ</t>
    </rPh>
    <rPh sb="19" eb="21">
      <t>サイキン</t>
    </rPh>
    <rPh sb="23" eb="24">
      <t>ゲツ</t>
    </rPh>
    <rPh sb="25" eb="27">
      <t>ミコ</t>
    </rPh>
    <rPh sb="29" eb="30">
      <t>ゲツ</t>
    </rPh>
    <rPh sb="30" eb="32">
      <t>ガッサン</t>
    </rPh>
    <rPh sb="33" eb="35">
      <t>ウリアゲ</t>
    </rPh>
    <rPh sb="35" eb="36">
      <t>ダカ</t>
    </rPh>
    <rPh sb="36" eb="39">
      <t>ゲンショウリツ</t>
    </rPh>
    <phoneticPr fontId="2"/>
  </si>
  <si>
    <t>令和1年10月から12月合算売上高と直近1か月と見込2か月合算の売上高減少率</t>
    <rPh sb="0" eb="2">
      <t>レイワ</t>
    </rPh>
    <rPh sb="3" eb="4">
      <t>ネン</t>
    </rPh>
    <rPh sb="6" eb="7">
      <t>ガツ</t>
    </rPh>
    <rPh sb="11" eb="12">
      <t>ガツ</t>
    </rPh>
    <rPh sb="12" eb="14">
      <t>ガッサン</t>
    </rPh>
    <rPh sb="14" eb="16">
      <t>ウリアゲ</t>
    </rPh>
    <rPh sb="16" eb="17">
      <t>ダカ</t>
    </rPh>
    <rPh sb="18" eb="20">
      <t>チョッキン</t>
    </rPh>
    <rPh sb="22" eb="23">
      <t>ゲツ</t>
    </rPh>
    <rPh sb="24" eb="26">
      <t>ミコミ</t>
    </rPh>
    <rPh sb="28" eb="29">
      <t>ゲツ</t>
    </rPh>
    <rPh sb="29" eb="31">
      <t>ガッサン</t>
    </rPh>
    <rPh sb="32" eb="34">
      <t>ウリアゲ</t>
    </rPh>
    <rPh sb="34" eb="35">
      <t>ダカ</t>
    </rPh>
    <rPh sb="35" eb="38">
      <t>ゲンショウリツ</t>
    </rPh>
    <phoneticPr fontId="2"/>
  </si>
  <si>
    <t>令和1年12月*3に対する最近1か月と見込2か月合算の売上減少率</t>
    <rPh sb="0" eb="2">
      <t>レイワ</t>
    </rPh>
    <rPh sb="3" eb="4">
      <t>ネン</t>
    </rPh>
    <rPh sb="6" eb="7">
      <t>ガツ</t>
    </rPh>
    <rPh sb="10" eb="11">
      <t>タイ</t>
    </rPh>
    <rPh sb="13" eb="15">
      <t>サイキン</t>
    </rPh>
    <rPh sb="17" eb="18">
      <t>ゲツ</t>
    </rPh>
    <rPh sb="19" eb="21">
      <t>ミコミ</t>
    </rPh>
    <rPh sb="23" eb="24">
      <t>ゲツ</t>
    </rPh>
    <rPh sb="24" eb="26">
      <t>ガッサン</t>
    </rPh>
    <rPh sb="27" eb="29">
      <t>ウリアゲ</t>
    </rPh>
    <rPh sb="29" eb="31">
      <t>ゲンショウ</t>
    </rPh>
    <rPh sb="31" eb="32">
      <t>リツ</t>
    </rPh>
    <phoneticPr fontId="2"/>
  </si>
  <si>
    <t>４号</t>
    <rPh sb="1" eb="2">
      <t>ゴウ</t>
    </rPh>
    <phoneticPr fontId="2"/>
  </si>
  <si>
    <t>①</t>
    <phoneticPr fontId="2"/>
  </si>
  <si>
    <t>②</t>
    <phoneticPr fontId="2"/>
  </si>
  <si>
    <t>③</t>
    <phoneticPr fontId="2"/>
  </si>
  <si>
    <t>④</t>
    <phoneticPr fontId="2"/>
  </si>
  <si>
    <t>５号</t>
    <rPh sb="1" eb="2">
      <t>ゴウ</t>
    </rPh>
    <phoneticPr fontId="2"/>
  </si>
  <si>
    <t>様式第４－①</t>
    <rPh sb="0" eb="2">
      <t>ヨウシキ</t>
    </rPh>
    <rPh sb="2" eb="3">
      <t>ダイ</t>
    </rPh>
    <phoneticPr fontId="7"/>
  </si>
  <si>
    <t>中小企業信用保険法第２条第５項第４号の規定による認定申請書</t>
    <rPh sb="15" eb="16">
      <t>ダイ</t>
    </rPh>
    <rPh sb="17" eb="18">
      <t>ゴウ</t>
    </rPh>
    <phoneticPr fontId="7"/>
  </si>
  <si>
    <t>長　殿</t>
    <rPh sb="0" eb="1">
      <t>チョウ</t>
    </rPh>
    <rPh sb="2" eb="3">
      <t>トノ</t>
    </rPh>
    <phoneticPr fontId="7"/>
  </si>
  <si>
    <t>申請者</t>
    <rPh sb="0" eb="3">
      <t>シンセイシャ</t>
    </rPh>
    <phoneticPr fontId="7"/>
  </si>
  <si>
    <t>住所</t>
    <rPh sb="0" eb="2">
      <t>ジュウショ</t>
    </rPh>
    <phoneticPr fontId="7"/>
  </si>
  <si>
    <t>氏名</t>
    <rPh sb="0" eb="2">
      <t>シメイ</t>
    </rPh>
    <phoneticPr fontId="7"/>
  </si>
  <si>
    <t>　私は、令和２年新型コロナウイルス感染症の発生に起因して、下記のとおり、経営の安定に支障が生じておりますので、中小企業信用保険法第２条第５項第４号の規定に基づき認定されるようお願いします。</t>
    <rPh sb="36" eb="38">
      <t>ケイエイ</t>
    </rPh>
    <rPh sb="39" eb="41">
      <t>アンテイ</t>
    </rPh>
    <rPh sb="42" eb="44">
      <t>シショウ</t>
    </rPh>
    <rPh sb="45" eb="46">
      <t>ショウ</t>
    </rPh>
    <rPh sb="70" eb="71">
      <t>ダイ</t>
    </rPh>
    <rPh sb="72" eb="73">
      <t>ゴウ</t>
    </rPh>
    <phoneticPr fontId="7"/>
  </si>
  <si>
    <t>記</t>
    <rPh sb="0" eb="1">
      <t>キ</t>
    </rPh>
    <phoneticPr fontId="7"/>
  </si>
  <si>
    <t>１　事業開始年月日</t>
    <rPh sb="2" eb="4">
      <t>ジギョウ</t>
    </rPh>
    <rPh sb="4" eb="6">
      <t>カイシ</t>
    </rPh>
    <rPh sb="6" eb="9">
      <t>ネンガッピ</t>
    </rPh>
    <phoneticPr fontId="7"/>
  </si>
  <si>
    <t>２　（１）売上高等</t>
    <rPh sb="5" eb="7">
      <t>ウリアゲ</t>
    </rPh>
    <rPh sb="7" eb="8">
      <t>ダカ</t>
    </rPh>
    <rPh sb="8" eb="9">
      <t>ナド</t>
    </rPh>
    <phoneticPr fontId="7"/>
  </si>
  <si>
    <t>Ｂ－Ａ</t>
    <phoneticPr fontId="7"/>
  </si>
  <si>
    <t>×１００</t>
    <phoneticPr fontId="7"/>
  </si>
  <si>
    <t>減少率</t>
    <rPh sb="0" eb="3">
      <t>ゲンショウリツ</t>
    </rPh>
    <phoneticPr fontId="7"/>
  </si>
  <si>
    <t>Ｂ</t>
    <phoneticPr fontId="7"/>
  </si>
  <si>
    <t>Ａ：災害等の発生における最近１か月間の売上高等</t>
    <rPh sb="2" eb="4">
      <t>サイガイ</t>
    </rPh>
    <rPh sb="4" eb="5">
      <t>トウ</t>
    </rPh>
    <rPh sb="6" eb="8">
      <t>ハッセイ</t>
    </rPh>
    <rPh sb="12" eb="14">
      <t>サイキン</t>
    </rPh>
    <rPh sb="16" eb="17">
      <t>ゲツ</t>
    </rPh>
    <rPh sb="17" eb="18">
      <t>アイダ</t>
    </rPh>
    <rPh sb="19" eb="21">
      <t>ウリアゲ</t>
    </rPh>
    <rPh sb="21" eb="22">
      <t>ダカ</t>
    </rPh>
    <rPh sb="22" eb="23">
      <t>トウ</t>
    </rPh>
    <phoneticPr fontId="7"/>
  </si>
  <si>
    <t>　（ロ）最近３か月間の売上高等の実績見込み</t>
    <rPh sb="4" eb="6">
      <t>サイキン</t>
    </rPh>
    <rPh sb="8" eb="9">
      <t>ゲツ</t>
    </rPh>
    <rPh sb="9" eb="10">
      <t>アイダ</t>
    </rPh>
    <rPh sb="11" eb="13">
      <t>ウリアゲ</t>
    </rPh>
    <rPh sb="13" eb="14">
      <t>ダカ</t>
    </rPh>
    <rPh sb="14" eb="15">
      <t>トウ</t>
    </rPh>
    <rPh sb="16" eb="18">
      <t>ジッセキ</t>
    </rPh>
    <rPh sb="18" eb="20">
      <t>ミコ</t>
    </rPh>
    <phoneticPr fontId="7"/>
  </si>
  <si>
    <t>（Ｂ＋Ｄ）－（Ａ＋Ｃ）</t>
    <phoneticPr fontId="7"/>
  </si>
  <si>
    <t>×１００</t>
    <phoneticPr fontId="7"/>
  </si>
  <si>
    <t>Ｂ＋Ｄ</t>
    <phoneticPr fontId="7"/>
  </si>
  <si>
    <t>Ｃ：Ａの期間後２か月間の見込み売上高等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</si>
  <si>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トウ</t>
    </rPh>
    <phoneticPr fontId="7"/>
  </si>
  <si>
    <t>３　売上高等が減少し、又は減少すると見込まれる理由</t>
    <rPh sb="2" eb="4">
      <t>ウリアゲ</t>
    </rPh>
    <rPh sb="4" eb="5">
      <t>ダカ</t>
    </rPh>
    <rPh sb="5" eb="6">
      <t>トウ</t>
    </rPh>
    <rPh sb="7" eb="9">
      <t>ゲンショウ</t>
    </rPh>
    <rPh sb="11" eb="12">
      <t>マタ</t>
    </rPh>
    <rPh sb="13" eb="15">
      <t>ゲンショウ</t>
    </rPh>
    <rPh sb="18" eb="20">
      <t>ミコ</t>
    </rPh>
    <rPh sb="23" eb="25">
      <t>リユウ</t>
    </rPh>
    <phoneticPr fontId="7"/>
  </si>
  <si>
    <t>（留意事項）</t>
    <rPh sb="1" eb="3">
      <t>リュウイ</t>
    </rPh>
    <rPh sb="3" eb="5">
      <t>ジコウ</t>
    </rPh>
    <phoneticPr fontId="7"/>
  </si>
  <si>
    <t>①</t>
    <phoneticPr fontId="7"/>
  </si>
  <si>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7"/>
  </si>
  <si>
    <t>②</t>
    <phoneticPr fontId="7"/>
  </si>
  <si>
    <t>市町村長又は特別区長から認定を受けた後、本認定の有効期間内に金融機関又は信用保証協会に対して、経営安定関連保証の申込みを行うことが必要です。</t>
    <phoneticPr fontId="7"/>
  </si>
  <si>
    <t>令和　　　　　年　　　　　月　　　　　日</t>
    <rPh sb="0" eb="2">
      <t>レイワ</t>
    </rPh>
    <rPh sb="7" eb="8">
      <t>ネン</t>
    </rPh>
    <rPh sb="13" eb="14">
      <t>ガツ</t>
    </rPh>
    <rPh sb="19" eb="20">
      <t>ニチ</t>
    </rPh>
    <phoneticPr fontId="7"/>
  </si>
  <si>
    <t>申請のとおり相違ないことを認定します。</t>
    <rPh sb="0" eb="2">
      <t>シンセイ</t>
    </rPh>
    <rPh sb="6" eb="8">
      <t>ソウイ</t>
    </rPh>
    <rPh sb="13" eb="15">
      <t>ニンテイ</t>
    </rPh>
    <phoneticPr fontId="7"/>
  </si>
  <si>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19" eb="20">
      <t>ガツ</t>
    </rPh>
    <rPh sb="22" eb="23">
      <t>ヒ</t>
    </rPh>
    <rPh sb="25" eb="26">
      <t>レイ</t>
    </rPh>
    <rPh sb="26" eb="27">
      <t>カズ</t>
    </rPh>
    <rPh sb="29" eb="30">
      <t>ネン</t>
    </rPh>
    <rPh sb="32" eb="33">
      <t>ガツ</t>
    </rPh>
    <rPh sb="35" eb="36">
      <t>ヒ</t>
    </rPh>
    <phoneticPr fontId="7"/>
  </si>
  <si>
    <t>中小企業者住所</t>
    <rPh sb="0" eb="2">
      <t>チュウショウ</t>
    </rPh>
    <rPh sb="2" eb="4">
      <t>キギョウ</t>
    </rPh>
    <rPh sb="4" eb="5">
      <t>シャ</t>
    </rPh>
    <rPh sb="5" eb="7">
      <t>ジュウショ</t>
    </rPh>
    <phoneticPr fontId="2"/>
  </si>
  <si>
    <t>市町村（事業所所在地）</t>
    <rPh sb="0" eb="3">
      <t>シチョウソン</t>
    </rPh>
    <rPh sb="4" eb="7">
      <t>ジギョウショ</t>
    </rPh>
    <rPh sb="7" eb="10">
      <t>ショザイチ</t>
    </rPh>
    <phoneticPr fontId="2"/>
  </si>
  <si>
    <t>Ｃ－Ａ</t>
    <phoneticPr fontId="7"/>
  </si>
  <si>
    <t>Ｃ</t>
    <phoneticPr fontId="7"/>
  </si>
  <si>
    <t>Ｂ：Ａの期間前２か月間の売上高等</t>
    <rPh sb="4" eb="6">
      <t>キカン</t>
    </rPh>
    <rPh sb="6" eb="7">
      <t>マエ</t>
    </rPh>
    <rPh sb="9" eb="10">
      <t>ゲツ</t>
    </rPh>
    <rPh sb="10" eb="11">
      <t>アイダ</t>
    </rPh>
    <rPh sb="12" eb="14">
      <t>ウリアゲ</t>
    </rPh>
    <rPh sb="14" eb="15">
      <t>ダカ</t>
    </rPh>
    <rPh sb="15" eb="16">
      <t>ナド</t>
    </rPh>
    <phoneticPr fontId="7"/>
  </si>
  <si>
    <t>Ｃ：最近３か月間の売上高等の平均</t>
    <rPh sb="2" eb="4">
      <t>サイキン</t>
    </rPh>
    <rPh sb="6" eb="7">
      <t>ゲツ</t>
    </rPh>
    <rPh sb="7" eb="8">
      <t>アイダ</t>
    </rPh>
    <rPh sb="9" eb="11">
      <t>ウリアゲ</t>
    </rPh>
    <rPh sb="11" eb="12">
      <t>ダカ</t>
    </rPh>
    <rPh sb="12" eb="13">
      <t>ナド</t>
    </rPh>
    <rPh sb="14" eb="16">
      <t>ヘイキン</t>
    </rPh>
    <phoneticPr fontId="2"/>
  </si>
  <si>
    <t>（Ａ＋Ｂ）</t>
    <phoneticPr fontId="2"/>
  </si>
  <si>
    <t>３</t>
    <phoneticPr fontId="2"/>
  </si>
  <si>
    <t>様式第４－②</t>
    <rPh sb="0" eb="2">
      <t>ヨウシキ</t>
    </rPh>
    <rPh sb="2" eb="3">
      <t>ダイ</t>
    </rPh>
    <phoneticPr fontId="7"/>
  </si>
  <si>
    <t>本様式は、業歴３ヶ月以上１年１ヶ月未満の場合あるいは前年以降、事業拡大等により前年比較が適当でない特段の事情がある場合に使用します。</t>
    <phoneticPr fontId="2"/>
  </si>
  <si>
    <t>③</t>
    <phoneticPr fontId="7"/>
  </si>
  <si>
    <t>Ｂ：令和元年１２月の売上高等</t>
    <rPh sb="2" eb="4">
      <t>レイワ</t>
    </rPh>
    <rPh sb="4" eb="6">
      <t>ガンネン</t>
    </rPh>
    <rPh sb="8" eb="9">
      <t>ガツ</t>
    </rPh>
    <rPh sb="10" eb="12">
      <t>ウリアゲ</t>
    </rPh>
    <rPh sb="12" eb="13">
      <t>ダカ</t>
    </rPh>
    <rPh sb="13" eb="14">
      <t>トウ</t>
    </rPh>
    <phoneticPr fontId="7"/>
  </si>
  <si>
    <t>（Ｂ×３）－（Ａ＋Ｃ）</t>
    <phoneticPr fontId="7"/>
  </si>
  <si>
    <t>Ｂ×３</t>
    <phoneticPr fontId="7"/>
  </si>
  <si>
    <t>様式第４－③</t>
    <rPh sb="0" eb="2">
      <t>ヨウシキ</t>
    </rPh>
    <rPh sb="2" eb="3">
      <t>ダイ</t>
    </rPh>
    <phoneticPr fontId="7"/>
  </si>
  <si>
    <t>Ｂ：令和元年１０月から１２月の売上高等</t>
    <rPh sb="2" eb="4">
      <t>レイワ</t>
    </rPh>
    <rPh sb="4" eb="6">
      <t>ガンネン</t>
    </rPh>
    <rPh sb="8" eb="9">
      <t>ガツ</t>
    </rPh>
    <rPh sb="13" eb="14">
      <t>ガツ</t>
    </rPh>
    <rPh sb="15" eb="17">
      <t>ウリアゲ</t>
    </rPh>
    <rPh sb="17" eb="18">
      <t>ダカ</t>
    </rPh>
    <rPh sb="18" eb="19">
      <t>ナド</t>
    </rPh>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</si>
  <si>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2"/>
  </si>
  <si>
    <t>Ｂ</t>
    <phoneticPr fontId="2"/>
  </si>
  <si>
    <t>Ｂ－（Ａ＋Ｄ）</t>
    <phoneticPr fontId="7"/>
  </si>
  <si>
    <t>様式５－（イ）－①</t>
    <rPh sb="0" eb="2">
      <t>ヨウシキ</t>
    </rPh>
    <phoneticPr fontId="2"/>
  </si>
  <si>
    <t>認定権者記載欄</t>
    <rPh sb="0" eb="2">
      <t>ニンテイ</t>
    </rPh>
    <rPh sb="2" eb="4">
      <t>ケンシャ</t>
    </rPh>
    <rPh sb="4" eb="6">
      <t>キサイ</t>
    </rPh>
    <rPh sb="6" eb="7">
      <t>ラン</t>
    </rPh>
    <phoneticPr fontId="2"/>
  </si>
  <si>
    <t>中小企業信用保険法第２条第５項第５号の規定による認定申請書（イ－①）</t>
    <rPh sb="15" eb="16">
      <t>ダイ</t>
    </rPh>
    <rPh sb="17" eb="18">
      <t>ゴウ</t>
    </rPh>
    <phoneticPr fontId="7"/>
  </si>
  <si>
    <t>（表）</t>
    <rPh sb="1" eb="2">
      <t>ヒョウ</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</si>
  <si>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</si>
  <si>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7"/>
  </si>
  <si>
    <t>Ａ：申込時点における最近３か月間の売上高等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</si>
  <si>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Ｂ：Ａの期間に対応する前年の３か月間の売上高等</t>
    <rPh sb="4" eb="6">
      <t>キカン</t>
    </rPh>
    <rPh sb="7" eb="9">
      <t>タイオウ</t>
    </rPh>
    <rPh sb="11" eb="13">
      <t>ゼンネン</t>
    </rPh>
    <rPh sb="16" eb="18">
      <t>ゲツカン</t>
    </rPh>
    <rPh sb="19" eb="21">
      <t>ウリアゲ</t>
    </rPh>
    <rPh sb="21" eb="22">
      <t>ダカ</t>
    </rPh>
    <rPh sb="22" eb="23">
      <t>ナド</t>
    </rPh>
    <phoneticPr fontId="7"/>
  </si>
  <si>
    <t>減少率</t>
    <rPh sb="0" eb="2">
      <t>ゲンショウ</t>
    </rPh>
    <rPh sb="2" eb="3">
      <t>リツ</t>
    </rPh>
    <phoneticPr fontId="2"/>
  </si>
  <si>
    <t>様式５－（イ）－④</t>
    <rPh sb="0" eb="2">
      <t>ヨウシキ</t>
    </rPh>
    <phoneticPr fontId="2"/>
  </si>
  <si>
    <t>中小企業信用保険法第２条第５項第５号の規定による認定申請書（イ－④）</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</si>
  <si>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</si>
  <si>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売上高等</t>
    <rPh sb="0" eb="2">
      <t>ウリアゲ</t>
    </rPh>
    <rPh sb="2" eb="3">
      <t>ダカ</t>
    </rPh>
    <rPh sb="3" eb="4">
      <t>ナド</t>
    </rPh>
    <phoneticPr fontId="2"/>
  </si>
  <si>
    <t>（イ）最近１か月間の売上高等</t>
    <rPh sb="3" eb="5">
      <t>サイキン</t>
    </rPh>
    <rPh sb="7" eb="8">
      <t>ゲツ</t>
    </rPh>
    <rPh sb="8" eb="9">
      <t>アイダ</t>
    </rPh>
    <rPh sb="10" eb="12">
      <t>ウリアゲ</t>
    </rPh>
    <rPh sb="12" eb="13">
      <t>ダカ</t>
    </rPh>
    <rPh sb="13" eb="14">
      <t>ナド</t>
    </rPh>
    <phoneticPr fontId="2"/>
  </si>
  <si>
    <t>Ａ：申込時点における最近１か月間の売上高等</t>
    <rPh sb="2" eb="4">
      <t>モウシコミ</t>
    </rPh>
    <rPh sb="4" eb="6">
      <t>ジテン</t>
    </rPh>
    <rPh sb="10" eb="12">
      <t>サイキン</t>
    </rPh>
    <rPh sb="14" eb="16">
      <t>ゲツカン</t>
    </rPh>
    <rPh sb="17" eb="19">
      <t>ウリアゲ</t>
    </rPh>
    <rPh sb="19" eb="20">
      <t>ダカ</t>
    </rPh>
    <rPh sb="20" eb="21">
      <t>ナド</t>
    </rPh>
    <phoneticPr fontId="7"/>
  </si>
  <si>
    <t>Ｂ：Ａの期間に対応する前年１か月間の売上高等</t>
    <rPh sb="4" eb="6">
      <t>キカン</t>
    </rPh>
    <rPh sb="7" eb="9">
      <t>タイオウ</t>
    </rPh>
    <rPh sb="11" eb="13">
      <t>ゼンネン</t>
    </rPh>
    <rPh sb="15" eb="17">
      <t>ゲツカン</t>
    </rPh>
    <rPh sb="18" eb="20">
      <t>ウリアゲ</t>
    </rPh>
    <rPh sb="20" eb="21">
      <t>ダカ</t>
    </rPh>
    <rPh sb="21" eb="22">
      <t>ナド</t>
    </rPh>
    <phoneticPr fontId="7"/>
  </si>
  <si>
    <t>（ロ）最近３か月間の売上高等の実績見込み</t>
    <rPh sb="3" eb="5">
      <t>サイキン</t>
    </rPh>
    <rPh sb="7" eb="8">
      <t>ゲツ</t>
    </rPh>
    <rPh sb="8" eb="9">
      <t>アイダ</t>
    </rPh>
    <rPh sb="10" eb="12">
      <t>ウリアゲ</t>
    </rPh>
    <rPh sb="12" eb="13">
      <t>ダカ</t>
    </rPh>
    <rPh sb="13" eb="14">
      <t>ナド</t>
    </rPh>
    <rPh sb="15" eb="17">
      <t>ジッセキ</t>
    </rPh>
    <rPh sb="17" eb="19">
      <t>ミコ</t>
    </rPh>
    <phoneticPr fontId="2"/>
  </si>
  <si>
    <t>Ｃ：Ａの期間後２か月間の見込み売上高等</t>
    <rPh sb="4" eb="6">
      <t>キカン</t>
    </rPh>
    <rPh sb="6" eb="7">
      <t>ゴ</t>
    </rPh>
    <rPh sb="9" eb="11">
      <t>ゲツカン</t>
    </rPh>
    <rPh sb="12" eb="14">
      <t>ミコ</t>
    </rPh>
    <rPh sb="15" eb="17">
      <t>ウリアゲ</t>
    </rPh>
    <rPh sb="17" eb="18">
      <t>ダカ</t>
    </rPh>
    <rPh sb="18" eb="19">
      <t>ナド</t>
    </rPh>
    <phoneticPr fontId="7"/>
  </si>
  <si>
    <t>Ｄ：Ｃの期間に対応する前年の２か月間の売上高等</t>
    <rPh sb="4" eb="6">
      <t>キカン</t>
    </rPh>
    <rPh sb="7" eb="9">
      <t>タイオウ</t>
    </rPh>
    <rPh sb="11" eb="13">
      <t>ゼンネン</t>
    </rPh>
    <rPh sb="16" eb="17">
      <t>ゲツ</t>
    </rPh>
    <rPh sb="17" eb="18">
      <t>アイダ</t>
    </rPh>
    <rPh sb="19" eb="21">
      <t>ウリアゲ</t>
    </rPh>
    <rPh sb="21" eb="22">
      <t>ダカ</t>
    </rPh>
    <rPh sb="22" eb="23">
      <t>ナド</t>
    </rPh>
    <phoneticPr fontId="7"/>
  </si>
  <si>
    <t>中小企業信用保険法第２条第５項第５号の規定による認定申請書（イ－⑦）</t>
    <rPh sb="15" eb="16">
      <t>ダイ</t>
    </rPh>
    <rPh sb="17" eb="18">
      <t>ゴウ</t>
    </rPh>
    <phoneticPr fontId="7"/>
  </si>
  <si>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</si>
  <si>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Ｃ</t>
    <phoneticPr fontId="7"/>
  </si>
  <si>
    <t>Ｃ：最近３か月間の売上高の平均</t>
    <rPh sb="2" eb="4">
      <t>サイキン</t>
    </rPh>
    <rPh sb="6" eb="7">
      <t>ゲツ</t>
    </rPh>
    <rPh sb="7" eb="8">
      <t>アイダ</t>
    </rPh>
    <rPh sb="9" eb="11">
      <t>ウリアゲ</t>
    </rPh>
    <rPh sb="11" eb="12">
      <t>ダカ</t>
    </rPh>
    <rPh sb="13" eb="15">
      <t>ヘイキン</t>
    </rPh>
    <phoneticPr fontId="2"/>
  </si>
  <si>
    <t>（Ａ＋Ｂ）</t>
    <phoneticPr fontId="7"/>
  </si>
  <si>
    <t>中小企業信用保険法第２条第５項第５号の規定による認定申請書（イ－⑧）</t>
    <rPh sb="15" eb="16">
      <t>ダイ</t>
    </rPh>
    <rPh sb="17" eb="18">
      <t>ゴウ</t>
    </rPh>
    <phoneticPr fontId="7"/>
  </si>
  <si>
    <t>Ｂ：令和元年１２月の売上高等</t>
    <rPh sb="2" eb="4">
      <t>レイワ</t>
    </rPh>
    <rPh sb="4" eb="6">
      <t>ガンネン</t>
    </rPh>
    <rPh sb="8" eb="9">
      <t>ガツ</t>
    </rPh>
    <rPh sb="10" eb="12">
      <t>ウリアゲ</t>
    </rPh>
    <rPh sb="12" eb="13">
      <t>ダカ</t>
    </rPh>
    <rPh sb="13" eb="14">
      <t>ナド</t>
    </rPh>
    <phoneticPr fontId="7"/>
  </si>
  <si>
    <t>Ｂ×３</t>
    <phoneticPr fontId="2"/>
  </si>
  <si>
    <t>Ｃ</t>
    <phoneticPr fontId="7"/>
  </si>
  <si>
    <t>Ｃ：令和元年１０月から１２月の平均売上高等</t>
    <rPh sb="2" eb="4">
      <t>レイワ</t>
    </rPh>
    <rPh sb="4" eb="6">
      <t>ガンネン</t>
    </rPh>
    <rPh sb="8" eb="9">
      <t>ガツ</t>
    </rPh>
    <rPh sb="13" eb="14">
      <t>ガツ</t>
    </rPh>
    <rPh sb="15" eb="17">
      <t>ヘイキン</t>
    </rPh>
    <rPh sb="17" eb="19">
      <t>ウリアゲ</t>
    </rPh>
    <rPh sb="19" eb="20">
      <t>ダカ</t>
    </rPh>
    <rPh sb="20" eb="21">
      <t>ナド</t>
    </rPh>
    <phoneticPr fontId="7"/>
  </si>
  <si>
    <t>Ｂ－（Ａ＋Ｄ）</t>
    <phoneticPr fontId="7"/>
  </si>
  <si>
    <t>Ｂ</t>
    <phoneticPr fontId="2"/>
  </si>
  <si>
    <t>Ｄ：Ａの期間後２か月間の見込み売上高等</t>
    <rPh sb="4" eb="6">
      <t>キカン</t>
    </rPh>
    <rPh sb="6" eb="7">
      <t>ゴ</t>
    </rPh>
    <rPh sb="9" eb="11">
      <t>ゲツカン</t>
    </rPh>
    <rPh sb="12" eb="14">
      <t>ミコ</t>
    </rPh>
    <rPh sb="15" eb="17">
      <t>ウリアゲ</t>
    </rPh>
    <rPh sb="17" eb="18">
      <t>ダカ</t>
    </rPh>
    <rPh sb="18" eb="19">
      <t>ナド</t>
    </rPh>
    <phoneticPr fontId="7"/>
  </si>
  <si>
    <t>中小企業信用保険法第２条第６項の規定による認定申請書</t>
    <phoneticPr fontId="7"/>
  </si>
  <si>
    <t>第６項様式②</t>
    <phoneticPr fontId="7"/>
  </si>
  <si>
    <t>　私は、令和２年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</si>
  <si>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Ａ：信用の収縮の発生における最近１か月間の売上高等</t>
    <rPh sb="2" eb="4">
      <t>シンヨウ</t>
    </rPh>
    <rPh sb="5" eb="7">
      <t>シュウシュク</t>
    </rPh>
    <rPh sb="8" eb="10">
      <t>ハッセイ</t>
    </rPh>
    <rPh sb="14" eb="16">
      <t>サイキン</t>
    </rPh>
    <rPh sb="18" eb="19">
      <t>ゲツ</t>
    </rPh>
    <rPh sb="19" eb="20">
      <t>アイダ</t>
    </rPh>
    <rPh sb="21" eb="23">
      <t>ウリアゲ</t>
    </rPh>
    <rPh sb="23" eb="24">
      <t>ダカ</t>
    </rPh>
    <rPh sb="24" eb="25">
      <t>トウ</t>
    </rPh>
    <phoneticPr fontId="7"/>
  </si>
  <si>
    <t>市町村長又は特別区長から認定を受けた後、本認定の有効期間内に金融機関又は信用保証協会に対して、危機関連保証の申込みを行うことが必要です。</t>
    <rPh sb="47" eb="49">
      <t>キキ</t>
    </rPh>
    <rPh sb="49" eb="51">
      <t>カンレン</t>
    </rPh>
    <rPh sb="51" eb="53">
      <t>ホショウ</t>
    </rPh>
    <phoneticPr fontId="7"/>
  </si>
  <si>
    <t>市町村長又は特別区長から認定を受けた後、本認定の有効期間内に金融機関又は信用保証協会に対して、危機関連保証の申込みを行うことが必要です。</t>
    <rPh sb="47" eb="49">
      <t>キキ</t>
    </rPh>
    <phoneticPr fontId="7"/>
  </si>
  <si>
    <t>実績</t>
    <rPh sb="0" eb="2">
      <t>ジッセキ</t>
    </rPh>
    <phoneticPr fontId="2"/>
  </si>
  <si>
    <t>見込</t>
    <rPh sb="0" eb="2">
      <t>ミコミ</t>
    </rPh>
    <phoneticPr fontId="2"/>
  </si>
  <si>
    <t>代表者氏名・個人事業者名</t>
    <rPh sb="0" eb="3">
      <t>ダイヒョウシャ</t>
    </rPh>
    <rPh sb="3" eb="5">
      <t>シメイ</t>
    </rPh>
    <rPh sb="6" eb="8">
      <t>コジン</t>
    </rPh>
    <rPh sb="8" eb="10">
      <t>ジギョウ</t>
    </rPh>
    <rPh sb="10" eb="11">
      <t>シャ</t>
    </rPh>
    <rPh sb="11" eb="12">
      <t>メイ</t>
    </rPh>
    <phoneticPr fontId="2"/>
  </si>
  <si>
    <t xml:space="preserve">01        </t>
  </si>
  <si>
    <t>食料品工業</t>
  </si>
  <si>
    <t xml:space="preserve">02        </t>
  </si>
  <si>
    <t>繊維品工業</t>
  </si>
  <si>
    <t xml:space="preserve">03        </t>
  </si>
  <si>
    <t>木材・木製品工業</t>
  </si>
  <si>
    <t xml:space="preserve">04        </t>
  </si>
  <si>
    <t>家具・建具工業</t>
  </si>
  <si>
    <t xml:space="preserve">05        </t>
  </si>
  <si>
    <t>紙工業</t>
  </si>
  <si>
    <t xml:space="preserve">06        </t>
  </si>
  <si>
    <t>ゴム製品製造業</t>
  </si>
  <si>
    <t xml:space="preserve">07        </t>
  </si>
  <si>
    <t>化学工業</t>
  </si>
  <si>
    <t xml:space="preserve">08        </t>
  </si>
  <si>
    <t>石油・石炭製品工業</t>
  </si>
  <si>
    <t xml:space="preserve">09        </t>
  </si>
  <si>
    <t>ゴム・プラスチック工業</t>
  </si>
  <si>
    <t xml:space="preserve">10        </t>
  </si>
  <si>
    <t>皮革工業</t>
  </si>
  <si>
    <t xml:space="preserve">11        </t>
  </si>
  <si>
    <t>窯業</t>
  </si>
  <si>
    <t xml:space="preserve">12        </t>
  </si>
  <si>
    <t>機械工業</t>
  </si>
  <si>
    <t xml:space="preserve">13        </t>
  </si>
  <si>
    <t>電気機器工業</t>
  </si>
  <si>
    <t xml:space="preserve">14        </t>
  </si>
  <si>
    <t>車両工業</t>
  </si>
  <si>
    <t xml:space="preserve">15        </t>
  </si>
  <si>
    <t>船舶工業</t>
  </si>
  <si>
    <t xml:space="preserve">16        </t>
  </si>
  <si>
    <t>金属工業</t>
  </si>
  <si>
    <t xml:space="preserve">17        </t>
  </si>
  <si>
    <t>その他の工業</t>
  </si>
  <si>
    <t xml:space="preserve">18        </t>
  </si>
  <si>
    <t>ソフトウェア業</t>
  </si>
  <si>
    <t xml:space="preserve">19        </t>
  </si>
  <si>
    <t>情報処理サービス業</t>
  </si>
  <si>
    <t xml:space="preserve">20        </t>
  </si>
  <si>
    <t>建設業</t>
  </si>
  <si>
    <t xml:space="preserve">21        </t>
  </si>
  <si>
    <t>卸売業</t>
  </si>
  <si>
    <t xml:space="preserve">22        </t>
  </si>
  <si>
    <t>小売業</t>
  </si>
  <si>
    <t xml:space="preserve">25        </t>
  </si>
  <si>
    <t>不動産業</t>
  </si>
  <si>
    <t xml:space="preserve">29        </t>
  </si>
  <si>
    <t>飲食店</t>
  </si>
  <si>
    <t xml:space="preserve">31        </t>
  </si>
  <si>
    <t>運送業</t>
  </si>
  <si>
    <t xml:space="preserve">32        </t>
  </si>
  <si>
    <t>運送取扱業</t>
  </si>
  <si>
    <t xml:space="preserve">33        </t>
  </si>
  <si>
    <t>貨物運送取扱業</t>
  </si>
  <si>
    <t xml:space="preserve">34        </t>
  </si>
  <si>
    <t>倉庫業</t>
  </si>
  <si>
    <t xml:space="preserve">41        </t>
  </si>
  <si>
    <t>洗濯・洗張・染物業</t>
  </si>
  <si>
    <t xml:space="preserve">43        </t>
  </si>
  <si>
    <t>物品賃貸業</t>
  </si>
  <si>
    <t xml:space="preserve">44        </t>
  </si>
  <si>
    <t>その他の運輸サービス業</t>
  </si>
  <si>
    <t xml:space="preserve">45        </t>
  </si>
  <si>
    <t>物品預り・駐車場業</t>
  </si>
  <si>
    <t xml:space="preserve">46        </t>
  </si>
  <si>
    <t>医業</t>
  </si>
  <si>
    <t xml:space="preserve">47        </t>
  </si>
  <si>
    <t>歯科医業</t>
  </si>
  <si>
    <t xml:space="preserve">48        </t>
  </si>
  <si>
    <t>その他の医療・保険衛生業</t>
  </si>
  <si>
    <t xml:space="preserve">49        </t>
  </si>
  <si>
    <t>加工・修理業</t>
  </si>
  <si>
    <t xml:space="preserve">50        </t>
  </si>
  <si>
    <t>その他の生活関連サービス業</t>
  </si>
  <si>
    <t xml:space="preserve">51        </t>
  </si>
  <si>
    <t>宿泊業</t>
  </si>
  <si>
    <t xml:space="preserve">52        </t>
  </si>
  <si>
    <t>理容業</t>
  </si>
  <si>
    <t xml:space="preserve">53        </t>
  </si>
  <si>
    <t>美容業</t>
  </si>
  <si>
    <t xml:space="preserve">54        </t>
  </si>
  <si>
    <t>浴場業</t>
  </si>
  <si>
    <t xml:space="preserve">55        </t>
  </si>
  <si>
    <t>広告業</t>
  </si>
  <si>
    <t xml:space="preserve">56        </t>
  </si>
  <si>
    <t>映画館</t>
  </si>
  <si>
    <t xml:space="preserve">57        </t>
  </si>
  <si>
    <t>その他のサービス業</t>
  </si>
  <si>
    <t xml:space="preserve">58        </t>
  </si>
  <si>
    <t>情報通信サービス業</t>
  </si>
  <si>
    <t xml:space="preserve">59        </t>
  </si>
  <si>
    <t>娯楽業</t>
  </si>
  <si>
    <t xml:space="preserve">60        </t>
  </si>
  <si>
    <t>専門サービス業</t>
  </si>
  <si>
    <t xml:space="preserve">61        </t>
  </si>
  <si>
    <t>印刷業</t>
  </si>
  <si>
    <t xml:space="preserve">62        </t>
  </si>
  <si>
    <t>出版業</t>
  </si>
  <si>
    <t xml:space="preserve">63        </t>
  </si>
  <si>
    <t>廃棄物処理業</t>
  </si>
  <si>
    <t xml:space="preserve">64        </t>
  </si>
  <si>
    <t>その他の教育、学習支援業</t>
  </si>
  <si>
    <t xml:space="preserve">65        </t>
  </si>
  <si>
    <t>旅行業</t>
  </si>
  <si>
    <t xml:space="preserve">66        </t>
  </si>
  <si>
    <t>学校教育事業</t>
  </si>
  <si>
    <t xml:space="preserve">67        </t>
  </si>
  <si>
    <t>その他の事業サービス業</t>
  </si>
  <si>
    <t xml:space="preserve">68        </t>
  </si>
  <si>
    <t>学習塾、教養・技能教授業</t>
  </si>
  <si>
    <t xml:space="preserve">69        </t>
  </si>
  <si>
    <t>製版･製本業</t>
  </si>
  <si>
    <t xml:space="preserve">70        </t>
  </si>
  <si>
    <t>郵便業</t>
  </si>
  <si>
    <t xml:space="preserve">71        </t>
  </si>
  <si>
    <t>通信業</t>
  </si>
  <si>
    <t xml:space="preserve">72        </t>
  </si>
  <si>
    <t>電気・ガス・熱供給・水道業</t>
  </si>
  <si>
    <t xml:space="preserve">73        </t>
  </si>
  <si>
    <t>保険媒介代理業</t>
  </si>
  <si>
    <t xml:space="preserve">74        </t>
  </si>
  <si>
    <t>放送業</t>
  </si>
  <si>
    <t xml:space="preserve">75        </t>
  </si>
  <si>
    <t xml:space="preserve">76        </t>
  </si>
  <si>
    <t>インターネット付随サービス業</t>
  </si>
  <si>
    <t xml:space="preserve">77        </t>
  </si>
  <si>
    <t>職業紹介・労働者派遣業</t>
  </si>
  <si>
    <t xml:space="preserve">78        </t>
  </si>
  <si>
    <t>その他の技術サービス業</t>
  </si>
  <si>
    <t xml:space="preserve">81        </t>
  </si>
  <si>
    <t>木材伐出業</t>
  </si>
  <si>
    <t xml:space="preserve">82        </t>
  </si>
  <si>
    <t>農林漁業</t>
  </si>
  <si>
    <t xml:space="preserve">83        </t>
  </si>
  <si>
    <t>鶏卵ふ化業</t>
  </si>
  <si>
    <t xml:space="preserve">84        </t>
  </si>
  <si>
    <t>獣医業</t>
  </si>
  <si>
    <t xml:space="preserve">85        </t>
  </si>
  <si>
    <t>園芸サービス業</t>
  </si>
  <si>
    <t xml:space="preserve">91        </t>
  </si>
  <si>
    <t>鉱業</t>
  </si>
  <si>
    <t xml:space="preserve">92        </t>
  </si>
  <si>
    <t>土石採取業</t>
  </si>
  <si>
    <t>社会保険・社会福祉・介護事業</t>
    <phoneticPr fontId="2"/>
  </si>
  <si>
    <t>減少率判定</t>
    <rPh sb="0" eb="2">
      <t>ゲンショウ</t>
    </rPh>
    <rPh sb="2" eb="3">
      <t>リツ</t>
    </rPh>
    <rPh sb="3" eb="5">
      <t>ハンテイ</t>
    </rPh>
    <phoneticPr fontId="2"/>
  </si>
  <si>
    <t>業歴３ヶ月以上１年１ヶ月未満の場合</t>
    <rPh sb="0" eb="2">
      <t>ギョウレキ</t>
    </rPh>
    <rPh sb="4" eb="5">
      <t>ゲツ</t>
    </rPh>
    <rPh sb="5" eb="7">
      <t>イジョウ</t>
    </rPh>
    <rPh sb="8" eb="9">
      <t>ネン</t>
    </rPh>
    <rPh sb="11" eb="12">
      <t>ゲツ</t>
    </rPh>
    <rPh sb="12" eb="14">
      <t>ミマン</t>
    </rPh>
    <rPh sb="15" eb="17">
      <t>バアイ</t>
    </rPh>
    <phoneticPr fontId="2"/>
  </si>
  <si>
    <t>可否</t>
    <rPh sb="0" eb="2">
      <t>カヒ</t>
    </rPh>
    <phoneticPr fontId="2"/>
  </si>
  <si>
    <t>様式</t>
    <rPh sb="0" eb="2">
      <t>ヨウシキ</t>
    </rPh>
    <phoneticPr fontId="2"/>
  </si>
  <si>
    <t>様式５－（イ）－⑦</t>
    <rPh sb="0" eb="2">
      <t>ヨウシキ</t>
    </rPh>
    <phoneticPr fontId="2"/>
  </si>
  <si>
    <t>様式５－（イ）－⑧</t>
    <rPh sb="0" eb="2">
      <t>ヨウシキ</t>
    </rPh>
    <phoneticPr fontId="2"/>
  </si>
  <si>
    <t>第６項様式④</t>
    <phoneticPr fontId="7"/>
  </si>
  <si>
    <t>第６項様式③</t>
    <phoneticPr fontId="7"/>
  </si>
  <si>
    <t>５号事由</t>
    <rPh sb="1" eb="2">
      <t>ゴウ</t>
    </rPh>
    <rPh sb="2" eb="4">
      <t>ジユウ</t>
    </rPh>
    <phoneticPr fontId="2"/>
  </si>
  <si>
    <t>法人名</t>
    <rPh sb="0" eb="2">
      <t>ホウジン</t>
    </rPh>
    <rPh sb="2" eb="3">
      <t>メイ</t>
    </rPh>
    <phoneticPr fontId="2"/>
  </si>
  <si>
    <t>△は前年以降、事業拡大等により前年比較が適当でない</t>
    <rPh sb="2" eb="4">
      <t>ゼンネン</t>
    </rPh>
    <rPh sb="4" eb="6">
      <t>イコウ</t>
    </rPh>
    <rPh sb="7" eb="9">
      <t>ジギョウ</t>
    </rPh>
    <rPh sb="9" eb="11">
      <t>カクダイ</t>
    </rPh>
    <rPh sb="11" eb="12">
      <t>ナド</t>
    </rPh>
    <rPh sb="15" eb="17">
      <t>ゼンネン</t>
    </rPh>
    <rPh sb="17" eb="19">
      <t>ヒカク</t>
    </rPh>
    <rPh sb="20" eb="22">
      <t>テキトウ</t>
    </rPh>
    <phoneticPr fontId="2"/>
  </si>
  <si>
    <t>Ｄ：Ａの期間後２か月間の見込み売上高等</t>
    <rPh sb="4" eb="6">
      <t>キカン</t>
    </rPh>
    <rPh sb="6" eb="7">
      <t>ゴ</t>
    </rPh>
    <rPh sb="9" eb="10">
      <t>ゲツ</t>
    </rPh>
    <rPh sb="10" eb="11">
      <t>アイダ</t>
    </rPh>
    <rPh sb="12" eb="14">
      <t>ミコ</t>
    </rPh>
    <rPh sb="15" eb="17">
      <t>ウリアゲ</t>
    </rPh>
    <rPh sb="17" eb="18">
      <t>ダカ</t>
    </rPh>
    <rPh sb="18" eb="19">
      <t>トウ</t>
    </rPh>
    <phoneticPr fontId="7"/>
  </si>
  <si>
    <t>様式第４－④</t>
    <rPh sb="0" eb="2">
      <t>ヨウシキ</t>
    </rPh>
    <rPh sb="2" eb="3">
      <t>ダイ</t>
    </rPh>
    <phoneticPr fontId="7"/>
  </si>
  <si>
    <t>Ｂ</t>
    <phoneticPr fontId="7"/>
  </si>
  <si>
    <t>様式５－（イ）－⑨</t>
    <rPh sb="0" eb="2">
      <t>ヨウシキ</t>
    </rPh>
    <phoneticPr fontId="2"/>
  </si>
  <si>
    <t>中小企業信用保険法第２条第５項第５号の規定による認定申請書（イ－⑨）</t>
    <rPh sb="15" eb="16">
      <t>ダイ</t>
    </rPh>
    <rPh sb="17" eb="18">
      <t>ゴウ</t>
    </rPh>
    <phoneticPr fontId="7"/>
  </si>
  <si>
    <t>申請日
(西暦)</t>
    <rPh sb="0" eb="2">
      <t>シンセイ</t>
    </rPh>
    <rPh sb="2" eb="3">
      <t>ビ</t>
    </rPh>
    <rPh sb="5" eb="7">
      <t>セイレキ</t>
    </rPh>
    <phoneticPr fontId="2"/>
  </si>
  <si>
    <t>事業開始日
(西暦)</t>
    <rPh sb="0" eb="2">
      <t>ジギョウ</t>
    </rPh>
    <rPh sb="2" eb="5">
      <t>カイシビ</t>
    </rPh>
    <rPh sb="7" eb="9">
      <t>セイレキ</t>
    </rPh>
    <phoneticPr fontId="2"/>
  </si>
  <si>
    <t>特段の事情がある場合に使用できます。</t>
    <rPh sb="0" eb="2">
      <t>トクダン</t>
    </rPh>
    <rPh sb="3" eb="5">
      <t>ジジョウ</t>
    </rPh>
    <rPh sb="8" eb="10">
      <t>バアイ</t>
    </rPh>
    <rPh sb="11" eb="13">
      <t>シヨウ</t>
    </rPh>
    <phoneticPr fontId="2"/>
  </si>
  <si>
    <t>５号業種</t>
    <rPh sb="1" eb="2">
      <t>ゴウ</t>
    </rPh>
    <rPh sb="2" eb="4">
      <t>ギョウシュ</t>
    </rPh>
    <phoneticPr fontId="2"/>
  </si>
  <si>
    <t>※ただし、５月１日から７月31日までに発行されたものの有効期間については８月31日までとする。</t>
  </si>
  <si>
    <t>第６項様式①</t>
    <phoneticPr fontId="2"/>
  </si>
  <si>
    <t>Ver</t>
    <phoneticPr fontId="2"/>
  </si>
  <si>
    <t>日付</t>
    <rPh sb="0" eb="2">
      <t>ヒヅケ</t>
    </rPh>
    <phoneticPr fontId="2"/>
  </si>
  <si>
    <t>0.0.1</t>
    <phoneticPr fontId="2"/>
  </si>
  <si>
    <t>SN5号業種入力項目追加</t>
    <rPh sb="3" eb="4">
      <t>ゴウ</t>
    </rPh>
    <rPh sb="4" eb="6">
      <t>ギョウシュ</t>
    </rPh>
    <rPh sb="6" eb="8">
      <t>ニュウリョク</t>
    </rPh>
    <rPh sb="8" eb="10">
      <t>コウモク</t>
    </rPh>
    <rPh sb="10" eb="12">
      <t>ツイカ</t>
    </rPh>
    <phoneticPr fontId="2"/>
  </si>
  <si>
    <t>0.0.2</t>
    <phoneticPr fontId="2"/>
  </si>
  <si>
    <t>申請者　印　削除</t>
    <rPh sb="0" eb="3">
      <t>シンセイシャ</t>
    </rPh>
    <rPh sb="4" eb="5">
      <t>イン</t>
    </rPh>
    <rPh sb="6" eb="8">
      <t>サクジョ</t>
    </rPh>
    <phoneticPr fontId="2"/>
  </si>
  <si>
    <t>認定書の有効期間の延長等緩和措置対応</t>
    <rPh sb="16" eb="18">
      <t>タイオウ</t>
    </rPh>
    <phoneticPr fontId="2"/>
  </si>
  <si>
    <t>業種区分</t>
    <rPh sb="0" eb="2">
      <t>ギョウシュ</t>
    </rPh>
    <rPh sb="2" eb="4">
      <t>クブン</t>
    </rPh>
    <phoneticPr fontId="2"/>
  </si>
  <si>
    <t>小規模従業員数</t>
    <rPh sb="0" eb="3">
      <t>ショウキボ</t>
    </rPh>
    <rPh sb="3" eb="6">
      <t>ジュウギョウイン</t>
    </rPh>
    <rPh sb="6" eb="7">
      <t>スウ</t>
    </rPh>
    <phoneticPr fontId="2"/>
  </si>
  <si>
    <t>公庫業種</t>
    <rPh sb="0" eb="2">
      <t>コウコ</t>
    </rPh>
    <rPh sb="2" eb="4">
      <t>ギョウシュ</t>
    </rPh>
    <phoneticPr fontId="2"/>
  </si>
  <si>
    <t>公庫業種名</t>
    <rPh sb="0" eb="2">
      <t>コウコ</t>
    </rPh>
    <rPh sb="2" eb="4">
      <t>ギョウシュ</t>
    </rPh>
    <rPh sb="4" eb="5">
      <t>メイ</t>
    </rPh>
    <phoneticPr fontId="2"/>
  </si>
  <si>
    <t>0.0.3</t>
    <phoneticPr fontId="2"/>
  </si>
  <si>
    <t>制度判定　制度名称シート化</t>
    <rPh sb="0" eb="2">
      <t>セイド</t>
    </rPh>
    <rPh sb="2" eb="4">
      <t>ハンテイ</t>
    </rPh>
    <rPh sb="5" eb="7">
      <t>セイド</t>
    </rPh>
    <rPh sb="7" eb="9">
      <t>メイショウ</t>
    </rPh>
    <rPh sb="12" eb="13">
      <t>カ</t>
    </rPh>
    <phoneticPr fontId="2"/>
  </si>
  <si>
    <t>　　　</t>
    <phoneticPr fontId="2"/>
  </si>
  <si>
    <t>富山市</t>
    <phoneticPr fontId="2"/>
  </si>
  <si>
    <t>高岡市</t>
    <phoneticPr fontId="2"/>
  </si>
  <si>
    <t>魚津市</t>
    <phoneticPr fontId="2"/>
  </si>
  <si>
    <t>氷見市</t>
    <phoneticPr fontId="2"/>
  </si>
  <si>
    <t>滑川市</t>
    <phoneticPr fontId="2"/>
  </si>
  <si>
    <t>黒部市</t>
    <phoneticPr fontId="2"/>
  </si>
  <si>
    <t>砺波市</t>
    <phoneticPr fontId="2"/>
  </si>
  <si>
    <t>小矢部市</t>
    <phoneticPr fontId="2"/>
  </si>
  <si>
    <t>南砺市</t>
    <phoneticPr fontId="2"/>
  </si>
  <si>
    <t>射水市</t>
    <phoneticPr fontId="2"/>
  </si>
  <si>
    <t>舟橋村</t>
    <phoneticPr fontId="2"/>
  </si>
  <si>
    <t>上市町</t>
    <phoneticPr fontId="2"/>
  </si>
  <si>
    <t>立山町</t>
    <phoneticPr fontId="2"/>
  </si>
  <si>
    <t>入善町</t>
    <phoneticPr fontId="2"/>
  </si>
  <si>
    <t>朝日町</t>
    <phoneticPr fontId="2"/>
  </si>
  <si>
    <t>認定市町村　シート化</t>
    <rPh sb="0" eb="2">
      <t>ニンテイ</t>
    </rPh>
    <rPh sb="2" eb="5">
      <t>シチョウソン</t>
    </rPh>
    <rPh sb="9" eb="10">
      <t>カ</t>
    </rPh>
    <phoneticPr fontId="2"/>
  </si>
  <si>
    <t>↓ＯＫ、△をクリックすると該当様式に遷移します。</t>
    <rPh sb="13" eb="15">
      <t>ガイトウ</t>
    </rPh>
    <rPh sb="15" eb="17">
      <t>ヨウシキ</t>
    </rPh>
    <rPh sb="18" eb="20">
      <t>センイ</t>
    </rPh>
    <phoneticPr fontId="2"/>
  </si>
  <si>
    <t>0.0.4</t>
    <phoneticPr fontId="2"/>
  </si>
  <si>
    <t>制度判定　制度名称参照値方式に変更</t>
    <rPh sb="0" eb="2">
      <t>セイド</t>
    </rPh>
    <rPh sb="2" eb="4">
      <t>ハンテイ</t>
    </rPh>
    <rPh sb="5" eb="7">
      <t>セイド</t>
    </rPh>
    <rPh sb="7" eb="9">
      <t>メイショウ</t>
    </rPh>
    <rPh sb="9" eb="11">
      <t>サンショウ</t>
    </rPh>
    <rPh sb="11" eb="12">
      <t>アタイ</t>
    </rPh>
    <rPh sb="12" eb="14">
      <t>ホウシキ</t>
    </rPh>
    <rPh sb="15" eb="17">
      <t>ヘンコウ</t>
    </rPh>
    <phoneticPr fontId="2"/>
  </si>
  <si>
    <t>様式５－（イ）－②’</t>
    <rPh sb="0" eb="2">
      <t>ヨウシキ</t>
    </rPh>
    <phoneticPr fontId="2"/>
  </si>
  <si>
    <t>中小企業信用保険法第２条第５項第５号の規定による認定申請書（イ－②’）</t>
    <rPh sb="15" eb="16">
      <t>ダイ</t>
    </rPh>
    <rPh sb="17" eb="18">
      <t>ゴウ</t>
    </rPh>
    <phoneticPr fontId="7"/>
  </si>
  <si>
    <t>指定業種の減少率</t>
    <rPh sb="0" eb="2">
      <t>シテイ</t>
    </rPh>
    <rPh sb="2" eb="4">
      <t>ギョウシュ</t>
    </rPh>
    <rPh sb="5" eb="7">
      <t>ゲンショウ</t>
    </rPh>
    <rPh sb="7" eb="8">
      <t>リツ</t>
    </rPh>
    <phoneticPr fontId="2"/>
  </si>
  <si>
    <t>全体の減少率</t>
    <rPh sb="0" eb="2">
      <t>ゼンタイ</t>
    </rPh>
    <rPh sb="3" eb="6">
      <t>ゲンショウリツ</t>
    </rPh>
    <phoneticPr fontId="2"/>
  </si>
  <si>
    <t>指定業種の売上高等</t>
    <rPh sb="0" eb="2">
      <t>シテイ</t>
    </rPh>
    <rPh sb="2" eb="4">
      <t>ギョウシュ</t>
    </rPh>
    <rPh sb="5" eb="6">
      <t>ウ</t>
    </rPh>
    <rPh sb="6" eb="7">
      <t>ア</t>
    </rPh>
    <rPh sb="7" eb="8">
      <t>ダカ</t>
    </rPh>
    <rPh sb="8" eb="9">
      <t>ナド</t>
    </rPh>
    <phoneticPr fontId="2"/>
  </si>
  <si>
    <t>全体の売上高等</t>
    <rPh sb="0" eb="2">
      <t>ゼンタイ</t>
    </rPh>
    <rPh sb="3" eb="5">
      <t>ウリアゲ</t>
    </rPh>
    <rPh sb="5" eb="6">
      <t>ダカ</t>
    </rPh>
    <rPh sb="6" eb="7">
      <t>ナド</t>
    </rPh>
    <phoneticPr fontId="2"/>
  </si>
  <si>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6" eb="17">
      <t>ネン</t>
    </rPh>
    <rPh sb="20" eb="21">
      <t>ガツ</t>
    </rPh>
    <rPh sb="24" eb="25">
      <t>ヒ</t>
    </rPh>
    <rPh sb="27" eb="28">
      <t>レイ</t>
    </rPh>
    <rPh sb="28" eb="29">
      <t>カズ</t>
    </rPh>
    <rPh sb="32" eb="33">
      <t>ネン</t>
    </rPh>
    <rPh sb="36" eb="37">
      <t>ガツ</t>
    </rPh>
    <rPh sb="40" eb="41">
      <t>ヒ</t>
    </rPh>
    <phoneticPr fontId="7"/>
  </si>
  <si>
    <t>様式５－（イ）－⑤’</t>
    <rPh sb="0" eb="2">
      <t>ヨウシキ</t>
    </rPh>
    <phoneticPr fontId="2"/>
  </si>
  <si>
    <t>中小企業信用保険法第２条第５項第５号の規定による認定申請書（イ－⑤’）</t>
    <rPh sb="15" eb="16">
      <t>ダイ</t>
    </rPh>
    <rPh sb="17" eb="18">
      <t>ゴウ</t>
    </rPh>
    <phoneticPr fontId="7"/>
  </si>
  <si>
    <t>円</t>
  </si>
  <si>
    <t>（注）本認定書有効期間：令和　　　年　　　月　　　日から令和　　　年　　　月　　　日まで</t>
    <rPh sb="1" eb="2">
      <t>チュウ</t>
    </rPh>
    <rPh sb="3" eb="4">
      <t>ホン</t>
    </rPh>
    <rPh sb="4" eb="6">
      <t>ニンテイ</t>
    </rPh>
    <rPh sb="6" eb="7">
      <t>ショ</t>
    </rPh>
    <rPh sb="7" eb="9">
      <t>ユウコウ</t>
    </rPh>
    <rPh sb="9" eb="11">
      <t>キカン</t>
    </rPh>
    <rPh sb="12" eb="13">
      <t>レイ</t>
    </rPh>
    <rPh sb="13" eb="14">
      <t>ワ</t>
    </rPh>
    <rPh sb="17" eb="18">
      <t>ネン</t>
    </rPh>
    <rPh sb="21" eb="22">
      <t>ガツ</t>
    </rPh>
    <rPh sb="25" eb="26">
      <t>ヒ</t>
    </rPh>
    <rPh sb="28" eb="29">
      <t>レイ</t>
    </rPh>
    <rPh sb="29" eb="30">
      <t>カズ</t>
    </rPh>
    <rPh sb="33" eb="34">
      <t>ネン</t>
    </rPh>
    <rPh sb="37" eb="38">
      <t>ガツ</t>
    </rPh>
    <rPh sb="41" eb="42">
      <t>ヒ</t>
    </rPh>
    <phoneticPr fontId="7"/>
  </si>
  <si>
    <t>(イ)-⑤’</t>
    <phoneticPr fontId="2"/>
  </si>
  <si>
    <t>様式５－（イ）－⑩’</t>
    <rPh sb="0" eb="2">
      <t>ヨウシキ</t>
    </rPh>
    <phoneticPr fontId="2"/>
  </si>
  <si>
    <t>中小企業信用保険法第２条第５項第５号の規定による認定申請書（イ－⑩’）</t>
    <rPh sb="15" eb="16">
      <t>ダイ</t>
    </rPh>
    <rPh sb="17" eb="18">
      <t>ゴウ</t>
    </rPh>
    <phoneticPr fontId="7"/>
  </si>
  <si>
    <t>(イ)-⑩’</t>
    <phoneticPr fontId="2"/>
  </si>
  <si>
    <t>様式５－（イ）－⑪’</t>
    <rPh sb="0" eb="2">
      <t>ヨウシキ</t>
    </rPh>
    <phoneticPr fontId="2"/>
  </si>
  <si>
    <t>中小企業信用保険法第２条第５項第５号の規定による認定申請書（イ－⑪’）</t>
    <rPh sb="15" eb="16">
      <t>ダイ</t>
    </rPh>
    <rPh sb="17" eb="18">
      <t>ゴウ</t>
    </rPh>
    <phoneticPr fontId="7"/>
  </si>
  <si>
    <t>(イ)-⑪’</t>
    <phoneticPr fontId="2"/>
  </si>
  <si>
    <t>様式５－（イ）－⑫’</t>
    <rPh sb="0" eb="2">
      <t>ヨウシキ</t>
    </rPh>
    <phoneticPr fontId="2"/>
  </si>
  <si>
    <t>中小企業信用保険法第２条第５項第５号の規定による認定申請書（イ－⑫’）</t>
    <rPh sb="15" eb="16">
      <t>ダイ</t>
    </rPh>
    <rPh sb="17" eb="18">
      <t>ゴウ</t>
    </rPh>
    <phoneticPr fontId="7"/>
  </si>
  <si>
    <t>(イ)-⑫’</t>
    <phoneticPr fontId="2"/>
  </si>
  <si>
    <t>最近１か月の年月（西暦）</t>
    <rPh sb="0" eb="2">
      <t>サイキン</t>
    </rPh>
    <rPh sb="4" eb="5">
      <t>ゲツ</t>
    </rPh>
    <rPh sb="6" eb="7">
      <t>ネン</t>
    </rPh>
    <rPh sb="7" eb="8">
      <t>ツキ</t>
    </rPh>
    <rPh sb="9" eb="11">
      <t>セイレキ</t>
    </rPh>
    <phoneticPr fontId="2"/>
  </si>
  <si>
    <t>0.0.5</t>
    <phoneticPr fontId="2"/>
  </si>
  <si>
    <t>５月1日以降の全業種指定における様式に変更</t>
    <rPh sb="1" eb="2">
      <t>ガツ</t>
    </rPh>
    <rPh sb="3" eb="4">
      <t>ニチ</t>
    </rPh>
    <rPh sb="4" eb="6">
      <t>イコウ</t>
    </rPh>
    <rPh sb="7" eb="8">
      <t>ゼン</t>
    </rPh>
    <rPh sb="8" eb="10">
      <t>ギョウシュ</t>
    </rPh>
    <rPh sb="10" eb="12">
      <t>シテイ</t>
    </rPh>
    <rPh sb="16" eb="18">
      <t>ヨウシキ</t>
    </rPh>
    <rPh sb="19" eb="21">
      <t>ヘンコウ</t>
    </rPh>
    <phoneticPr fontId="2"/>
  </si>
  <si>
    <t>0.0.6</t>
    <phoneticPr fontId="2"/>
  </si>
  <si>
    <t>設定不具合（小規模判定用業種にロックがかかっていた）</t>
    <rPh sb="0" eb="2">
      <t>セッテイ</t>
    </rPh>
    <rPh sb="2" eb="5">
      <t>フグアイ</t>
    </rPh>
    <rPh sb="6" eb="9">
      <t>ショウキボ</t>
    </rPh>
    <rPh sb="9" eb="12">
      <t>ハンテイヨウ</t>
    </rPh>
    <rPh sb="12" eb="14">
      <t>ギョウシュ</t>
    </rPh>
    <phoneticPr fontId="2"/>
  </si>
  <si>
    <t>1.0.0</t>
    <phoneticPr fontId="2"/>
  </si>
  <si>
    <t>Ver1.0として公開</t>
    <rPh sb="9" eb="11">
      <t>コウカイ</t>
    </rPh>
    <phoneticPr fontId="2"/>
  </si>
  <si>
    <t>（１）上部黄色の部分を入力してください。</t>
    <rPh sb="3" eb="5">
      <t>ジョウブ</t>
    </rPh>
    <rPh sb="5" eb="7">
      <t>キイロ</t>
    </rPh>
    <rPh sb="8" eb="10">
      <t>ブブン</t>
    </rPh>
    <rPh sb="11" eb="13">
      <t>ニュウリョク</t>
    </rPh>
    <phoneticPr fontId="2"/>
  </si>
  <si>
    <t>法人の方は法人名を入力してください。
法人名を入力することにより、法人として判定します。</t>
    <rPh sb="0" eb="2">
      <t>ホウジン</t>
    </rPh>
    <rPh sb="3" eb="4">
      <t>カタ</t>
    </rPh>
    <rPh sb="5" eb="7">
      <t>ホウジン</t>
    </rPh>
    <rPh sb="7" eb="8">
      <t>メイ</t>
    </rPh>
    <rPh sb="9" eb="11">
      <t>ニュウリョク</t>
    </rPh>
    <rPh sb="19" eb="21">
      <t>ホウジン</t>
    </rPh>
    <rPh sb="21" eb="22">
      <t>メイ</t>
    </rPh>
    <rPh sb="23" eb="25">
      <t>ニュウリョク</t>
    </rPh>
    <rPh sb="33" eb="35">
      <t>ホウジン</t>
    </rPh>
    <rPh sb="38" eb="40">
      <t>ハンテイ</t>
    </rPh>
    <phoneticPr fontId="2"/>
  </si>
  <si>
    <t>代表者氏名・個人業者名</t>
    <rPh sb="0" eb="3">
      <t>ダイヒョウシャ</t>
    </rPh>
    <rPh sb="3" eb="5">
      <t>シメイ</t>
    </rPh>
    <rPh sb="6" eb="8">
      <t>コジン</t>
    </rPh>
    <rPh sb="8" eb="10">
      <t>ギョウシャ</t>
    </rPh>
    <rPh sb="10" eb="11">
      <t>メイ</t>
    </rPh>
    <phoneticPr fontId="2"/>
  </si>
  <si>
    <t>申請書を提出する市町村をプルダウンから選択します。
申請書の「○○殿」に反映します。</t>
    <rPh sb="0" eb="3">
      <t>シンセイショ</t>
    </rPh>
    <rPh sb="4" eb="6">
      <t>テイシュツ</t>
    </rPh>
    <rPh sb="8" eb="11">
      <t>シチョウソン</t>
    </rPh>
    <rPh sb="19" eb="21">
      <t>センタク</t>
    </rPh>
    <rPh sb="26" eb="28">
      <t>シンセイ</t>
    </rPh>
    <rPh sb="28" eb="29">
      <t>ショ</t>
    </rPh>
    <rPh sb="33" eb="34">
      <t>ドノ</t>
    </rPh>
    <rPh sb="36" eb="38">
      <t>ハンエイ</t>
    </rPh>
    <phoneticPr fontId="2"/>
  </si>
  <si>
    <t>⑤</t>
    <phoneticPr fontId="2"/>
  </si>
  <si>
    <t>⑥</t>
    <phoneticPr fontId="2"/>
  </si>
  <si>
    <t>⑦</t>
    <phoneticPr fontId="2"/>
  </si>
  <si>
    <t>最近１か月の年月（西暦）</t>
    <rPh sb="0" eb="2">
      <t>サイキン</t>
    </rPh>
    <rPh sb="4" eb="5">
      <t>ゲツ</t>
    </rPh>
    <rPh sb="6" eb="8">
      <t>ネンゲツ</t>
    </rPh>
    <rPh sb="9" eb="11">
      <t>セイレキ</t>
    </rPh>
    <phoneticPr fontId="2"/>
  </si>
  <si>
    <t>⑧</t>
    <phoneticPr fontId="2"/>
  </si>
  <si>
    <t>⑨</t>
    <phoneticPr fontId="2"/>
  </si>
  <si>
    <t>申請日（西暦）</t>
    <rPh sb="0" eb="2">
      <t>シンセイ</t>
    </rPh>
    <rPh sb="2" eb="3">
      <t>ビ</t>
    </rPh>
    <rPh sb="4" eb="6">
      <t>セイレキ</t>
    </rPh>
    <phoneticPr fontId="2"/>
  </si>
  <si>
    <t>申請日を西暦(YYYY/MM/DD)で入力してください。</t>
    <rPh sb="0" eb="2">
      <t>シンセイ</t>
    </rPh>
    <rPh sb="2" eb="3">
      <t>ビ</t>
    </rPh>
    <rPh sb="4" eb="6">
      <t>セイレキ</t>
    </rPh>
    <rPh sb="19" eb="21">
      <t>ニュウリョク</t>
    </rPh>
    <phoneticPr fontId="2"/>
  </si>
  <si>
    <t>事業開始日（西暦）</t>
    <rPh sb="0" eb="2">
      <t>ジギョウ</t>
    </rPh>
    <rPh sb="2" eb="5">
      <t>カイシビ</t>
    </rPh>
    <rPh sb="4" eb="5">
      <t>ビ</t>
    </rPh>
    <rPh sb="6" eb="8">
      <t>セイレキ</t>
    </rPh>
    <phoneticPr fontId="2"/>
  </si>
  <si>
    <t>事業開始日を西暦（YYYY/MM/DD)で入力してください。事業開始日から申請日までの月数を計算します。
セーフティネット4号、危機関連の各申請書の「事業開始日」に反映します。</t>
    <rPh sb="0" eb="2">
      <t>ジギョウ</t>
    </rPh>
    <rPh sb="2" eb="5">
      <t>カイシビ</t>
    </rPh>
    <rPh sb="6" eb="8">
      <t>セイレキ</t>
    </rPh>
    <rPh sb="21" eb="23">
      <t>ニュウリョク</t>
    </rPh>
    <rPh sb="30" eb="32">
      <t>ジギョウ</t>
    </rPh>
    <rPh sb="32" eb="35">
      <t>カイシビ</t>
    </rPh>
    <rPh sb="37" eb="39">
      <t>シンセイ</t>
    </rPh>
    <rPh sb="39" eb="40">
      <t>ビ</t>
    </rPh>
    <rPh sb="43" eb="45">
      <t>ツキスウ</t>
    </rPh>
    <rPh sb="46" eb="48">
      <t>ケイサン</t>
    </rPh>
    <rPh sb="62" eb="63">
      <t>ゴウ</t>
    </rPh>
    <rPh sb="64" eb="66">
      <t>キキ</t>
    </rPh>
    <rPh sb="66" eb="68">
      <t>カンレン</t>
    </rPh>
    <rPh sb="69" eb="70">
      <t>カク</t>
    </rPh>
    <rPh sb="70" eb="73">
      <t>シンセイショ</t>
    </rPh>
    <rPh sb="75" eb="77">
      <t>ジギョウ</t>
    </rPh>
    <rPh sb="77" eb="80">
      <t>カイシビ</t>
    </rPh>
    <rPh sb="82" eb="84">
      <t>ハンエイ</t>
    </rPh>
    <phoneticPr fontId="2"/>
  </si>
  <si>
    <t>（2）売上高実績・見込を入力してください。</t>
    <rPh sb="3" eb="5">
      <t>ウリアゲ</t>
    </rPh>
    <rPh sb="5" eb="6">
      <t>ダカ</t>
    </rPh>
    <rPh sb="6" eb="8">
      <t>ジッセキ</t>
    </rPh>
    <rPh sb="9" eb="11">
      <t>ミコミ</t>
    </rPh>
    <rPh sb="12" eb="14">
      <t>ニュウリョク</t>
    </rPh>
    <phoneticPr fontId="2"/>
  </si>
  <si>
    <t>（１）の⑦「最近１か月の年月（西暦）」を入力することにより、年月が表示されます。該当する年月の売上高を入力してください。</t>
    <rPh sb="6" eb="8">
      <t>サイキン</t>
    </rPh>
    <rPh sb="10" eb="11">
      <t>ゲツ</t>
    </rPh>
    <rPh sb="12" eb="14">
      <t>ネンゲツ</t>
    </rPh>
    <rPh sb="15" eb="17">
      <t>セイレキ</t>
    </rPh>
    <rPh sb="20" eb="22">
      <t>ニュウリョク</t>
    </rPh>
    <rPh sb="30" eb="32">
      <t>ネンゲツ</t>
    </rPh>
    <rPh sb="33" eb="35">
      <t>ヒョウジ</t>
    </rPh>
    <rPh sb="40" eb="42">
      <t>ガイトウ</t>
    </rPh>
    <rPh sb="44" eb="46">
      <t>ネンゲツ</t>
    </rPh>
    <rPh sb="47" eb="49">
      <t>ウリアゲ</t>
    </rPh>
    <rPh sb="49" eb="50">
      <t>ダカ</t>
    </rPh>
    <rPh sb="51" eb="53">
      <t>ニュウリョク</t>
    </rPh>
    <phoneticPr fontId="2"/>
  </si>
  <si>
    <t>（３）判定結果をご確認ください。</t>
    <rPh sb="3" eb="5">
      <t>ハンテイ</t>
    </rPh>
    <rPh sb="5" eb="7">
      <t>ケッカ</t>
    </rPh>
    <rPh sb="9" eb="11">
      <t>カクニン</t>
    </rPh>
    <phoneticPr fontId="2"/>
  </si>
  <si>
    <t>売上高の減少</t>
  </si>
  <si>
    <t>太枠より下の入力部分は現在使用しません。</t>
    <rPh sb="0" eb="2">
      <t>フトワク</t>
    </rPh>
    <rPh sb="4" eb="5">
      <t>シタ</t>
    </rPh>
    <rPh sb="6" eb="8">
      <t>ニュウリョク</t>
    </rPh>
    <rPh sb="8" eb="10">
      <t>ブブン</t>
    </rPh>
    <rPh sb="11" eb="13">
      <t>ゲンザイ</t>
    </rPh>
    <rPh sb="13" eb="15">
      <t>シヨウ</t>
    </rPh>
    <phoneticPr fontId="2"/>
  </si>
  <si>
    <t>プルダウンで、「販売数量の減少」もしくは「売上高の減少」を選択します。セーフティネット５号の申請書本文に反映します。</t>
    <rPh sb="8" eb="10">
      <t>ハンバイ</t>
    </rPh>
    <rPh sb="10" eb="12">
      <t>スウリョウ</t>
    </rPh>
    <rPh sb="13" eb="15">
      <t>ゲンショウ</t>
    </rPh>
    <rPh sb="21" eb="23">
      <t>ウリアゲ</t>
    </rPh>
    <rPh sb="23" eb="24">
      <t>ダカ</t>
    </rPh>
    <rPh sb="25" eb="27">
      <t>ゲンショウ</t>
    </rPh>
    <rPh sb="29" eb="31">
      <t>センタク</t>
    </rPh>
    <rPh sb="44" eb="45">
      <t>ゴウ</t>
    </rPh>
    <rPh sb="46" eb="48">
      <t>シンセイ</t>
    </rPh>
    <rPh sb="48" eb="49">
      <t>ショ</t>
    </rPh>
    <rPh sb="49" eb="51">
      <t>ホンブン</t>
    </rPh>
    <rPh sb="52" eb="54">
      <t>ハンエイ</t>
    </rPh>
    <phoneticPr fontId="2"/>
  </si>
  <si>
    <t>（5）申請する様式の「OK」もしくは「△」をクリックしてください。</t>
    <rPh sb="3" eb="5">
      <t>シンセイ</t>
    </rPh>
    <rPh sb="7" eb="9">
      <t>ヨウシキ</t>
    </rPh>
    <phoneticPr fontId="2"/>
  </si>
  <si>
    <t>セーフティネット５号申請書本文に反映します。</t>
    <rPh sb="9" eb="10">
      <t>ゴウ</t>
    </rPh>
    <rPh sb="10" eb="12">
      <t>シンセイ</t>
    </rPh>
    <rPh sb="12" eb="13">
      <t>ショ</t>
    </rPh>
    <rPh sb="13" eb="15">
      <t>ホンブン</t>
    </rPh>
    <rPh sb="16" eb="18">
      <t>ハンエイ</t>
    </rPh>
    <phoneticPr fontId="2"/>
  </si>
  <si>
    <t>申請書を印刷してください。</t>
    <rPh sb="0" eb="3">
      <t>シンセイショ</t>
    </rPh>
    <rPh sb="4" eb="6">
      <t>インサツ</t>
    </rPh>
    <phoneticPr fontId="2"/>
  </si>
  <si>
    <t>住所を入力してください。申請書住所に反映します。
未入力の場合、印刷された申請書に書き込みしてください。</t>
    <rPh sb="0" eb="2">
      <t>ジュウショ</t>
    </rPh>
    <rPh sb="3" eb="5">
      <t>ニュウリョク</t>
    </rPh>
    <rPh sb="12" eb="14">
      <t>シンセイ</t>
    </rPh>
    <rPh sb="14" eb="15">
      <t>ショ</t>
    </rPh>
    <rPh sb="15" eb="17">
      <t>ジュウショ</t>
    </rPh>
    <rPh sb="18" eb="20">
      <t>ハンエイ</t>
    </rPh>
    <rPh sb="25" eb="28">
      <t>ミニュウリョク</t>
    </rPh>
    <rPh sb="29" eb="31">
      <t>バアイ</t>
    </rPh>
    <rPh sb="32" eb="34">
      <t>インサツ</t>
    </rPh>
    <rPh sb="37" eb="40">
      <t>シンセイショ</t>
    </rPh>
    <rPh sb="41" eb="42">
      <t>カ</t>
    </rPh>
    <rPh sb="43" eb="44">
      <t>コ</t>
    </rPh>
    <phoneticPr fontId="2"/>
  </si>
  <si>
    <t>個人事業者の方・法人代表者の氏名を入力してください。
法人名が未入力で、氏名を入力されると、個人として判定します。</t>
    <rPh sb="0" eb="2">
      <t>コジン</t>
    </rPh>
    <rPh sb="2" eb="5">
      <t>ジギョウシャ</t>
    </rPh>
    <rPh sb="6" eb="7">
      <t>カタ</t>
    </rPh>
    <rPh sb="8" eb="10">
      <t>ホウジン</t>
    </rPh>
    <rPh sb="10" eb="13">
      <t>ダイヒョウシャ</t>
    </rPh>
    <rPh sb="14" eb="16">
      <t>シメイ</t>
    </rPh>
    <rPh sb="17" eb="19">
      <t>ニュウリョク</t>
    </rPh>
    <rPh sb="27" eb="29">
      <t>ホウジン</t>
    </rPh>
    <rPh sb="29" eb="30">
      <t>メイ</t>
    </rPh>
    <rPh sb="31" eb="34">
      <t>ミニュウリョク</t>
    </rPh>
    <rPh sb="36" eb="38">
      <t>シメイ</t>
    </rPh>
    <rPh sb="39" eb="41">
      <t>ニュウリョク</t>
    </rPh>
    <rPh sb="46" eb="48">
      <t>コジン</t>
    </rPh>
    <rPh sb="51" eb="53">
      <t>ハンテイ</t>
    </rPh>
    <phoneticPr fontId="2"/>
  </si>
  <si>
    <t>1.1.0</t>
    <phoneticPr fontId="2"/>
  </si>
  <si>
    <t>説明書追加</t>
    <rPh sb="0" eb="3">
      <t>セツメイショ</t>
    </rPh>
    <rPh sb="3" eb="5">
      <t>ツイカ</t>
    </rPh>
    <phoneticPr fontId="2"/>
  </si>
  <si>
    <t>小規模判定用業種、期末従業員未入力の場合正制度判定を行わない。</t>
    <rPh sb="0" eb="3">
      <t>ショウキボ</t>
    </rPh>
    <rPh sb="3" eb="6">
      <t>ハンテイヨウ</t>
    </rPh>
    <rPh sb="6" eb="8">
      <t>ギョウシュ</t>
    </rPh>
    <rPh sb="9" eb="11">
      <t>キマツ</t>
    </rPh>
    <rPh sb="11" eb="14">
      <t>ジュウギョウイン</t>
    </rPh>
    <rPh sb="14" eb="17">
      <t>ミニュウリョク</t>
    </rPh>
    <rPh sb="18" eb="20">
      <t>バアイ</t>
    </rPh>
    <rPh sb="20" eb="21">
      <t>セイ</t>
    </rPh>
    <rPh sb="21" eb="23">
      <t>セイド</t>
    </rPh>
    <rPh sb="23" eb="25">
      <t>ハンテイ</t>
    </rPh>
    <rPh sb="26" eb="27">
      <t>オコナ</t>
    </rPh>
    <phoneticPr fontId="2"/>
  </si>
  <si>
    <t>必須入力です。
基準となる直近1か月前の年月を西暦（YYYY/MM）で入力してください。</t>
    <rPh sb="0" eb="2">
      <t>ヒッス</t>
    </rPh>
    <rPh sb="2" eb="4">
      <t>ニュウリョク</t>
    </rPh>
    <rPh sb="8" eb="10">
      <t>キジュン</t>
    </rPh>
    <rPh sb="13" eb="15">
      <t>チョッキン</t>
    </rPh>
    <rPh sb="17" eb="18">
      <t>ゲツ</t>
    </rPh>
    <rPh sb="18" eb="19">
      <t>マエ</t>
    </rPh>
    <rPh sb="20" eb="21">
      <t>ネン</t>
    </rPh>
    <rPh sb="21" eb="22">
      <t>ツキ</t>
    </rPh>
    <rPh sb="23" eb="25">
      <t>セイレキ</t>
    </rPh>
    <rPh sb="35" eb="37">
      <t>ニュウリョク</t>
    </rPh>
    <phoneticPr fontId="2"/>
  </si>
  <si>
    <t>１．営業実態</t>
    <rPh sb="2" eb="4">
      <t>エイギョウ</t>
    </rPh>
    <rPh sb="4" eb="6">
      <t>ジッタイ</t>
    </rPh>
    <phoneticPr fontId="2"/>
  </si>
  <si>
    <t>　【登記事項証明書・営業許可書等・確定申告書・その他（</t>
    <rPh sb="2" eb="4">
      <t>トウキ</t>
    </rPh>
    <rPh sb="4" eb="6">
      <t>ジコウ</t>
    </rPh>
    <rPh sb="6" eb="9">
      <t>ショウメイショ</t>
    </rPh>
    <rPh sb="10" eb="12">
      <t>エイギョウ</t>
    </rPh>
    <rPh sb="12" eb="15">
      <t>キョカショ</t>
    </rPh>
    <rPh sb="15" eb="16">
      <t>ナド</t>
    </rPh>
    <rPh sb="17" eb="19">
      <t>カクテイ</t>
    </rPh>
    <rPh sb="19" eb="21">
      <t>シンコク</t>
    </rPh>
    <rPh sb="21" eb="22">
      <t>ショ</t>
    </rPh>
    <rPh sb="25" eb="26">
      <t>タ</t>
    </rPh>
    <phoneticPr fontId="2"/>
  </si>
  <si>
    <t>）】</t>
    <phoneticPr fontId="2"/>
  </si>
  <si>
    <t>２．売上高</t>
    <rPh sb="2" eb="4">
      <t>ウリアゲ</t>
    </rPh>
    <rPh sb="4" eb="5">
      <t>ダカ</t>
    </rPh>
    <phoneticPr fontId="2"/>
  </si>
  <si>
    <t>）の売上高【Ａ】）</t>
    <rPh sb="2" eb="4">
      <t>ウリアゲ</t>
    </rPh>
    <rPh sb="4" eb="5">
      <t>ダカ</t>
    </rPh>
    <phoneticPr fontId="2"/>
  </si>
  <si>
    <t>円</t>
    <rPh sb="0" eb="1">
      <t>エン</t>
    </rPh>
    <phoneticPr fontId="2"/>
  </si>
  <si>
    <t>）の売上高【Ｂ】）</t>
    <rPh sb="2" eb="4">
      <t>ウリアゲ</t>
    </rPh>
    <rPh sb="4" eb="5">
      <t>ダカ</t>
    </rPh>
    <phoneticPr fontId="2"/>
  </si>
  <si>
    <t>【Ｂ】</t>
    <phoneticPr fontId="2"/>
  </si>
  <si>
    <t>％</t>
    <phoneticPr fontId="2"/>
  </si>
  <si>
    <t>－</t>
    <phoneticPr fontId="2"/>
  </si>
  <si>
    <t>【Ａ】</t>
    <phoneticPr fontId="2"/>
  </si>
  <si>
    <t>×１００　＝</t>
    <phoneticPr fontId="2"/>
  </si>
  <si>
    <t>（２０％以上であること）</t>
    <rPh sb="4" eb="6">
      <t>イジョウ</t>
    </rPh>
    <phoneticPr fontId="2"/>
  </si>
  <si>
    <t>　（表３：【Ａ】の期間後２か月間（</t>
    <rPh sb="2" eb="3">
      <t>ヒョウ</t>
    </rPh>
    <rPh sb="9" eb="11">
      <t>キカン</t>
    </rPh>
    <rPh sb="11" eb="12">
      <t>ゴ</t>
    </rPh>
    <rPh sb="14" eb="15">
      <t>ゲツ</t>
    </rPh>
    <rPh sb="15" eb="16">
      <t>アイダ</t>
    </rPh>
    <phoneticPr fontId="2"/>
  </si>
  <si>
    <t>～</t>
    <phoneticPr fontId="2"/>
  </si>
  <si>
    <t>）の見込み売上高【Ｃ】）</t>
    <rPh sb="2" eb="4">
      <t>ミコ</t>
    </rPh>
    <rPh sb="5" eb="7">
      <t>ウリアゲ</t>
    </rPh>
    <rPh sb="7" eb="8">
      <t>ダカ</t>
    </rPh>
    <phoneticPr fontId="2"/>
  </si>
  <si>
    <t>【Ａ】の期間後２か月間の売上高</t>
    <rPh sb="4" eb="6">
      <t>キカン</t>
    </rPh>
    <rPh sb="6" eb="7">
      <t>ゴ</t>
    </rPh>
    <rPh sb="9" eb="10">
      <t>ゲツ</t>
    </rPh>
    <rPh sb="10" eb="11">
      <t>アイダ</t>
    </rPh>
    <rPh sb="12" eb="14">
      <t>ウリアゲ</t>
    </rPh>
    <rPh sb="14" eb="15">
      <t>ダカ</t>
    </rPh>
    <phoneticPr fontId="2"/>
  </si>
  <si>
    <t>　（表４：【Ｃ】の期間に対応する前年の２か月間（</t>
    <rPh sb="2" eb="3">
      <t>ヒョウ</t>
    </rPh>
    <rPh sb="9" eb="11">
      <t>キカン</t>
    </rPh>
    <rPh sb="12" eb="14">
      <t>タイオウ</t>
    </rPh>
    <rPh sb="16" eb="18">
      <t>ゼンネン</t>
    </rPh>
    <rPh sb="21" eb="22">
      <t>ゲツ</t>
    </rPh>
    <rPh sb="22" eb="23">
      <t>アイダ</t>
    </rPh>
    <phoneticPr fontId="2"/>
  </si>
  <si>
    <t>）の売</t>
    <rPh sb="2" eb="3">
      <t>ウ</t>
    </rPh>
    <phoneticPr fontId="2"/>
  </si>
  <si>
    <t>上高【Ｄ】</t>
    <rPh sb="0" eb="1">
      <t>ア</t>
    </rPh>
    <rPh sb="1" eb="2">
      <t>タカ</t>
    </rPh>
    <phoneticPr fontId="2"/>
  </si>
  <si>
    <t>【Ｃ】の期間に対応する前年の２か月間の売上高</t>
    <rPh sb="4" eb="6">
      <t>キカン</t>
    </rPh>
    <rPh sb="7" eb="9">
      <t>タイオウ</t>
    </rPh>
    <rPh sb="11" eb="13">
      <t>ゼンネン</t>
    </rPh>
    <rPh sb="16" eb="18">
      <t>ゲツカン</t>
    </rPh>
    <rPh sb="19" eb="21">
      <t>ウリアゲ</t>
    </rPh>
    <rPh sb="21" eb="22">
      <t>ダカ</t>
    </rPh>
    <phoneticPr fontId="2"/>
  </si>
  <si>
    <t>　（最近３か月の企業全体の売上高の実績見込み）</t>
    <rPh sb="2" eb="4">
      <t>サイキン</t>
    </rPh>
    <rPh sb="6" eb="7">
      <t>ゲツ</t>
    </rPh>
    <rPh sb="8" eb="10">
      <t>キギョウ</t>
    </rPh>
    <rPh sb="10" eb="12">
      <t>ゼンタイ</t>
    </rPh>
    <rPh sb="13" eb="15">
      <t>ウリアゲ</t>
    </rPh>
    <rPh sb="15" eb="16">
      <t>ダカ</t>
    </rPh>
    <rPh sb="17" eb="19">
      <t>ジッセキ</t>
    </rPh>
    <rPh sb="19" eb="21">
      <t>ミコ</t>
    </rPh>
    <phoneticPr fontId="2"/>
  </si>
  <si>
    <t>（【Ｂ】</t>
    <phoneticPr fontId="2"/>
  </si>
  <si>
    <t>円＋【Ｄ】</t>
    <rPh sb="0" eb="1">
      <t>エン</t>
    </rPh>
    <phoneticPr fontId="2"/>
  </si>
  <si>
    <t>円）－（【Ａ】</t>
    <rPh sb="0" eb="1">
      <t>エン</t>
    </rPh>
    <phoneticPr fontId="2"/>
  </si>
  <si>
    <t>円＋【Ｃ】</t>
    <rPh sb="0" eb="1">
      <t>エン</t>
    </rPh>
    <phoneticPr fontId="2"/>
  </si>
  <si>
    <t>円）</t>
    <rPh sb="0" eb="1">
      <t>エン</t>
    </rPh>
    <phoneticPr fontId="2"/>
  </si>
  <si>
    <t>×100 =</t>
    <phoneticPr fontId="2"/>
  </si>
  <si>
    <t>【Ｂ】</t>
    <phoneticPr fontId="2"/>
  </si>
  <si>
    <t>認定要件確認書（セーフティネット４号）</t>
    <rPh sb="0" eb="2">
      <t>ニンテイ</t>
    </rPh>
    <rPh sb="2" eb="4">
      <t>ヨウケン</t>
    </rPh>
    <rPh sb="4" eb="7">
      <t>カクニンショ</t>
    </rPh>
    <rPh sb="17" eb="18">
      <t>ゴウ</t>
    </rPh>
    <phoneticPr fontId="2"/>
  </si>
  <si>
    <t>上記記載事項（１．営業実態、２．売上高）について相違</t>
    <rPh sb="0" eb="2">
      <t>ジョウキ</t>
    </rPh>
    <rPh sb="2" eb="4">
      <t>キサイ</t>
    </rPh>
    <rPh sb="4" eb="6">
      <t>ジコウ</t>
    </rPh>
    <rPh sb="9" eb="11">
      <t>エイギョウ</t>
    </rPh>
    <rPh sb="11" eb="13">
      <t>ジッタイ</t>
    </rPh>
    <rPh sb="16" eb="18">
      <t>ウリアゲ</t>
    </rPh>
    <rPh sb="18" eb="19">
      <t>ダカ</t>
    </rPh>
    <rPh sb="24" eb="26">
      <t>ソウイ</t>
    </rPh>
    <phoneticPr fontId="2"/>
  </si>
  <si>
    <t>ない旨確認済みです。</t>
    <rPh sb="2" eb="3">
      <t>ムネ</t>
    </rPh>
    <rPh sb="3" eb="5">
      <t>カクニン</t>
    </rPh>
    <rPh sb="5" eb="6">
      <t>ズ</t>
    </rPh>
    <phoneticPr fontId="2"/>
  </si>
  <si>
    <t>年</t>
    <rPh sb="0" eb="1">
      <t>ネン</t>
    </rPh>
    <phoneticPr fontId="2"/>
  </si>
  <si>
    <t>月</t>
    <rPh sb="0" eb="1">
      <t>ガツ</t>
    </rPh>
    <phoneticPr fontId="2"/>
  </si>
  <si>
    <t>日</t>
    <rPh sb="0" eb="1">
      <t>ニチ</t>
    </rPh>
    <phoneticPr fontId="2"/>
  </si>
  <si>
    <t>取扱金融機関</t>
    <rPh sb="0" eb="2">
      <t>トリアツカイ</t>
    </rPh>
    <rPh sb="2" eb="4">
      <t>キンユウ</t>
    </rPh>
    <rPh sb="4" eb="6">
      <t>キカン</t>
    </rPh>
    <phoneticPr fontId="2"/>
  </si>
  <si>
    <t>印</t>
    <rPh sb="0" eb="1">
      <t>シルシ</t>
    </rPh>
    <phoneticPr fontId="2"/>
  </si>
  <si>
    <t>上記記載事項（２．売上高）について相違ありません。</t>
    <rPh sb="0" eb="2">
      <t>ジョウキ</t>
    </rPh>
    <rPh sb="2" eb="4">
      <t>キサイ</t>
    </rPh>
    <rPh sb="4" eb="6">
      <t>ジコウ</t>
    </rPh>
    <rPh sb="9" eb="11">
      <t>ウリアゲ</t>
    </rPh>
    <rPh sb="11" eb="12">
      <t>ダカ</t>
    </rPh>
    <rPh sb="17" eb="19">
      <t>ソウイ</t>
    </rPh>
    <phoneticPr fontId="2"/>
  </si>
  <si>
    <t>申請者</t>
    <rPh sb="0" eb="3">
      <t>シンセイシャ</t>
    </rPh>
    <phoneticPr fontId="2"/>
  </si>
  <si>
    <t>認定要件確認書（危機関連保証）</t>
    <rPh sb="0" eb="2">
      <t>ニンテイ</t>
    </rPh>
    <rPh sb="2" eb="4">
      <t>ヨウケン</t>
    </rPh>
    <rPh sb="4" eb="7">
      <t>カクニンショ</t>
    </rPh>
    <rPh sb="8" eb="10">
      <t>キキ</t>
    </rPh>
    <rPh sb="10" eb="12">
      <t>カンレン</t>
    </rPh>
    <rPh sb="12" eb="14">
      <t>ホショウ</t>
    </rPh>
    <phoneticPr fontId="2"/>
  </si>
  <si>
    <t>（１５％以上であること）</t>
    <rPh sb="4" eb="6">
      <t>イジョウ</t>
    </rPh>
    <phoneticPr fontId="2"/>
  </si>
  <si>
    <t>２．業種</t>
    <rPh sb="2" eb="4">
      <t>ギョウシュ</t>
    </rPh>
    <phoneticPr fontId="2"/>
  </si>
  <si>
    <t>細分類番号</t>
    <rPh sb="0" eb="3">
      <t>サイブンルイ</t>
    </rPh>
    <rPh sb="3" eb="5">
      <t>バンゴウ</t>
    </rPh>
    <phoneticPr fontId="2"/>
  </si>
  <si>
    <t>業種（※１）（※２）</t>
    <rPh sb="0" eb="2">
      <t>ギョウシュ</t>
    </rPh>
    <phoneticPr fontId="2"/>
  </si>
  <si>
    <t>最近１年間の売上高</t>
    <rPh sb="0" eb="2">
      <t>サイキン</t>
    </rPh>
    <rPh sb="3" eb="4">
      <t>ネン</t>
    </rPh>
    <rPh sb="4" eb="5">
      <t>アイダ</t>
    </rPh>
    <rPh sb="6" eb="8">
      <t>ウリアゲ</t>
    </rPh>
    <rPh sb="8" eb="9">
      <t>ダカ</t>
    </rPh>
    <phoneticPr fontId="2"/>
  </si>
  <si>
    <t>構成比</t>
    <rPh sb="0" eb="2">
      <t>コウセイ</t>
    </rPh>
    <rPh sb="2" eb="3">
      <t>ヒ</t>
    </rPh>
    <phoneticPr fontId="2"/>
  </si>
  <si>
    <t>全体の売上高</t>
    <rPh sb="0" eb="2">
      <t>ゼンタイ</t>
    </rPh>
    <rPh sb="3" eb="5">
      <t>ウリアゲ</t>
    </rPh>
    <rPh sb="5" eb="6">
      <t>ダカ</t>
    </rPh>
    <phoneticPr fontId="2"/>
  </si>
  <si>
    <t>認定要件確認書（セーフティネット5号）</t>
    <rPh sb="0" eb="2">
      <t>ニンテイ</t>
    </rPh>
    <rPh sb="2" eb="4">
      <t>ヨウケン</t>
    </rPh>
    <rPh sb="4" eb="7">
      <t>カクニンショ</t>
    </rPh>
    <rPh sb="17" eb="18">
      <t>ゴウ</t>
    </rPh>
    <phoneticPr fontId="2"/>
  </si>
  <si>
    <t>※１：</t>
    <phoneticPr fontId="2"/>
  </si>
  <si>
    <t>業種欄には、営んでいる事業が属する全ての業種（日本標準産業分類の細分類</t>
    <rPh sb="0" eb="2">
      <t>ギョウシュ</t>
    </rPh>
    <rPh sb="2" eb="3">
      <t>ラン</t>
    </rPh>
    <rPh sb="6" eb="7">
      <t>イトナ</t>
    </rPh>
    <rPh sb="11" eb="13">
      <t>ジギョウ</t>
    </rPh>
    <rPh sb="14" eb="15">
      <t>ゾク</t>
    </rPh>
    <rPh sb="17" eb="18">
      <t>スベ</t>
    </rPh>
    <rPh sb="20" eb="22">
      <t>ギョウシュ</t>
    </rPh>
    <rPh sb="23" eb="25">
      <t>ニホン</t>
    </rPh>
    <rPh sb="25" eb="27">
      <t>ヒョウジュン</t>
    </rPh>
    <rPh sb="27" eb="29">
      <t>サンギョウ</t>
    </rPh>
    <rPh sb="29" eb="31">
      <t>ブンルイ</t>
    </rPh>
    <rPh sb="32" eb="35">
      <t>サイブンルイ</t>
    </rPh>
    <phoneticPr fontId="2"/>
  </si>
  <si>
    <t>とが必要。</t>
    <rPh sb="2" eb="4">
      <t>ヒツヨウ</t>
    </rPh>
    <phoneticPr fontId="2"/>
  </si>
  <si>
    <t>※２：</t>
    <phoneticPr fontId="2"/>
  </si>
  <si>
    <t>　（表２：最近３か月間（</t>
    <rPh sb="2" eb="3">
      <t>ヒョウ</t>
    </rPh>
    <rPh sb="5" eb="7">
      <t>サイキン</t>
    </rPh>
    <rPh sb="9" eb="10">
      <t>ゲツ</t>
    </rPh>
    <rPh sb="10" eb="11">
      <t>アイダ</t>
    </rPh>
    <phoneticPr fontId="2"/>
  </si>
  <si>
    <t>企業全体の最近3か月の売上高</t>
    <rPh sb="0" eb="2">
      <t>キギョウ</t>
    </rPh>
    <rPh sb="2" eb="4">
      <t>ゼンタイ</t>
    </rPh>
    <rPh sb="5" eb="7">
      <t>サイキン</t>
    </rPh>
    <rPh sb="9" eb="10">
      <t>ゲツ</t>
    </rPh>
    <rPh sb="11" eb="13">
      <t>ウリアゲ</t>
    </rPh>
    <rPh sb="13" eb="14">
      <t>ダカ</t>
    </rPh>
    <phoneticPr fontId="2"/>
  </si>
  <si>
    <t>　（表３：最近３か月間の前年同期（</t>
    <rPh sb="2" eb="3">
      <t>ヒョウ</t>
    </rPh>
    <rPh sb="5" eb="7">
      <t>サイキン</t>
    </rPh>
    <rPh sb="9" eb="10">
      <t>ゲツ</t>
    </rPh>
    <rPh sb="10" eb="11">
      <t>アイダ</t>
    </rPh>
    <rPh sb="12" eb="14">
      <t>ゼンネン</t>
    </rPh>
    <rPh sb="14" eb="16">
      <t>ドウキ</t>
    </rPh>
    <phoneticPr fontId="2"/>
  </si>
  <si>
    <t>　（最近3か月の企業全体の売上高の減少率）</t>
    <rPh sb="2" eb="4">
      <t>サイキン</t>
    </rPh>
    <rPh sb="6" eb="7">
      <t>ゲツ</t>
    </rPh>
    <rPh sb="8" eb="10">
      <t>キギョウ</t>
    </rPh>
    <rPh sb="10" eb="12">
      <t>ゼンタイ</t>
    </rPh>
    <rPh sb="13" eb="15">
      <t>ウリアゲ</t>
    </rPh>
    <rPh sb="15" eb="16">
      <t>ダカ</t>
    </rPh>
    <rPh sb="17" eb="19">
      <t>ゲンショウ</t>
    </rPh>
    <rPh sb="19" eb="20">
      <t>リツ</t>
    </rPh>
    <phoneticPr fontId="2"/>
  </si>
  <si>
    <t>（５％以上であること）</t>
    <rPh sb="3" eb="5">
      <t>イジョウ</t>
    </rPh>
    <phoneticPr fontId="2"/>
  </si>
  <si>
    <t>標準産業分類
中分類</t>
    <rPh sb="0" eb="2">
      <t>ヒョウジュン</t>
    </rPh>
    <rPh sb="2" eb="4">
      <t>サンギョウ</t>
    </rPh>
    <rPh sb="4" eb="6">
      <t>ブンルイ</t>
    </rPh>
    <rPh sb="7" eb="10">
      <t>チュウブンルイ</t>
    </rPh>
    <phoneticPr fontId="2"/>
  </si>
  <si>
    <t>最近１年間の売上高（円）</t>
    <rPh sb="0" eb="2">
      <t>サイキン</t>
    </rPh>
    <rPh sb="3" eb="4">
      <t>ネン</t>
    </rPh>
    <rPh sb="4" eb="5">
      <t>アイダ</t>
    </rPh>
    <rPh sb="6" eb="8">
      <t>ウリアゲ</t>
    </rPh>
    <rPh sb="8" eb="9">
      <t>ダカ</t>
    </rPh>
    <rPh sb="10" eb="11">
      <t>エン</t>
    </rPh>
    <phoneticPr fontId="2"/>
  </si>
  <si>
    <t>構成比</t>
    <rPh sb="0" eb="2">
      <t>コウセイ</t>
    </rPh>
    <rPh sb="2" eb="3">
      <t>ヒ</t>
    </rPh>
    <phoneticPr fontId="2"/>
  </si>
  <si>
    <t>番号と細分類業種名）を記載。細分類業種は全て指定業種に該当するこ</t>
    <rPh sb="0" eb="2">
      <t>バンゴウ</t>
    </rPh>
    <rPh sb="3" eb="6">
      <t>サイブンルイ</t>
    </rPh>
    <rPh sb="6" eb="8">
      <t>ギョウシュ</t>
    </rPh>
    <rPh sb="8" eb="9">
      <t>メイ</t>
    </rPh>
    <rPh sb="11" eb="13">
      <t>キサイ</t>
    </rPh>
    <rPh sb="14" eb="17">
      <t>サイブンルイ</t>
    </rPh>
    <rPh sb="17" eb="19">
      <t>ギョウシュ</t>
    </rPh>
    <rPh sb="20" eb="21">
      <t>スベ</t>
    </rPh>
    <rPh sb="22" eb="24">
      <t>シテイ</t>
    </rPh>
    <rPh sb="24" eb="26">
      <t>ギョウシュ</t>
    </rPh>
    <rPh sb="27" eb="29">
      <t>ガイトウ</t>
    </rPh>
    <phoneticPr fontId="2"/>
  </si>
  <si>
    <t>指定業種の売上高を合算して記載することも可</t>
    <rPh sb="0" eb="2">
      <t>シテイ</t>
    </rPh>
    <rPh sb="2" eb="4">
      <t>ギョウシュ</t>
    </rPh>
    <rPh sb="5" eb="7">
      <t>ウリアゲ</t>
    </rPh>
    <rPh sb="7" eb="8">
      <t>ダカ</t>
    </rPh>
    <rPh sb="9" eb="11">
      <t>ガッサン</t>
    </rPh>
    <rPh sb="13" eb="15">
      <t>キサイ</t>
    </rPh>
    <rPh sb="20" eb="21">
      <t>カ</t>
    </rPh>
    <phoneticPr fontId="2"/>
  </si>
  <si>
    <t>魚津市長　　村　椿　　晃</t>
    <rPh sb="0" eb="4">
      <t>ウオヅシチョウ</t>
    </rPh>
    <rPh sb="6" eb="7">
      <t>ムラ</t>
    </rPh>
    <rPh sb="8" eb="9">
      <t>ツバキ</t>
    </rPh>
    <rPh sb="11" eb="12">
      <t>アキラ</t>
    </rPh>
    <phoneticPr fontId="2"/>
  </si>
  <si>
    <t>氷見市長　　林　　正　之　　　印</t>
    <rPh sb="0" eb="4">
      <t>ヒミシチョウ</t>
    </rPh>
    <rPh sb="6" eb="7">
      <t>ハヤシ</t>
    </rPh>
    <rPh sb="9" eb="10">
      <t>セイ</t>
    </rPh>
    <rPh sb="11" eb="12">
      <t>ノ</t>
    </rPh>
    <rPh sb="15" eb="16">
      <t>シルシ</t>
    </rPh>
    <phoneticPr fontId="2"/>
  </si>
  <si>
    <t>滑川市長　　上　田　　昌　孝</t>
    <rPh sb="0" eb="2">
      <t>ナメリカワ</t>
    </rPh>
    <rPh sb="2" eb="4">
      <t>シチョウ</t>
    </rPh>
    <rPh sb="6" eb="7">
      <t>ウエ</t>
    </rPh>
    <rPh sb="8" eb="9">
      <t>タ</t>
    </rPh>
    <rPh sb="11" eb="12">
      <t>マサ</t>
    </rPh>
    <rPh sb="13" eb="14">
      <t>タカシ</t>
    </rPh>
    <phoneticPr fontId="2"/>
  </si>
  <si>
    <t>黒部市長　　大　野　　久　芳</t>
    <rPh sb="0" eb="4">
      <t>クロベシチョウ</t>
    </rPh>
    <rPh sb="6" eb="7">
      <t>ダイ</t>
    </rPh>
    <rPh sb="8" eb="9">
      <t>ノ</t>
    </rPh>
    <rPh sb="11" eb="12">
      <t>ヒサシ</t>
    </rPh>
    <rPh sb="13" eb="14">
      <t>ヨシ</t>
    </rPh>
    <phoneticPr fontId="2"/>
  </si>
  <si>
    <t>砺波市長　　夏　野　　修　　　印</t>
    <rPh sb="0" eb="2">
      <t>トナミ</t>
    </rPh>
    <rPh sb="2" eb="4">
      <t>シチョウ</t>
    </rPh>
    <rPh sb="6" eb="7">
      <t>ナツ</t>
    </rPh>
    <rPh sb="8" eb="9">
      <t>ノ</t>
    </rPh>
    <rPh sb="11" eb="12">
      <t>オサム</t>
    </rPh>
    <rPh sb="15" eb="16">
      <t>シルシ</t>
    </rPh>
    <phoneticPr fontId="2"/>
  </si>
  <si>
    <t>小矢部市長　　桜　井　　森　夫　　　印</t>
    <rPh sb="0" eb="5">
      <t>オヤベシチョウ</t>
    </rPh>
    <rPh sb="7" eb="8">
      <t>サクラ</t>
    </rPh>
    <rPh sb="9" eb="10">
      <t>イ</t>
    </rPh>
    <rPh sb="12" eb="13">
      <t>モリ</t>
    </rPh>
    <rPh sb="14" eb="15">
      <t>オット</t>
    </rPh>
    <rPh sb="18" eb="19">
      <t>シルシ</t>
    </rPh>
    <phoneticPr fontId="2"/>
  </si>
  <si>
    <t>南砺市長　　田　中　　幹　夫　　　印</t>
    <rPh sb="0" eb="4">
      <t>ナントシチョウ</t>
    </rPh>
    <rPh sb="6" eb="7">
      <t>タ</t>
    </rPh>
    <rPh sb="8" eb="9">
      <t>ナカ</t>
    </rPh>
    <rPh sb="11" eb="12">
      <t>ミキ</t>
    </rPh>
    <rPh sb="13" eb="14">
      <t>オット</t>
    </rPh>
    <rPh sb="17" eb="18">
      <t>シルシ</t>
    </rPh>
    <phoneticPr fontId="2"/>
  </si>
  <si>
    <t>射水市長　　夏　野　　元　志</t>
    <rPh sb="0" eb="2">
      <t>イミズ</t>
    </rPh>
    <rPh sb="2" eb="3">
      <t>シ</t>
    </rPh>
    <rPh sb="3" eb="4">
      <t>オサ</t>
    </rPh>
    <rPh sb="6" eb="7">
      <t>ナツ</t>
    </rPh>
    <rPh sb="8" eb="9">
      <t>ノ</t>
    </rPh>
    <rPh sb="11" eb="12">
      <t>モト</t>
    </rPh>
    <rPh sb="13" eb="14">
      <t>ココロザシ</t>
    </rPh>
    <phoneticPr fontId="2"/>
  </si>
  <si>
    <t>舟橋村長　　金　森　　勝　雄</t>
    <rPh sb="0" eb="2">
      <t>フナハシ</t>
    </rPh>
    <rPh sb="2" eb="4">
      <t>ソンチョウ</t>
    </rPh>
    <rPh sb="6" eb="7">
      <t>キン</t>
    </rPh>
    <rPh sb="8" eb="9">
      <t>モリ</t>
    </rPh>
    <rPh sb="11" eb="12">
      <t>マサル</t>
    </rPh>
    <rPh sb="13" eb="14">
      <t>オス</t>
    </rPh>
    <phoneticPr fontId="2"/>
  </si>
  <si>
    <t>上市町長　　中　川　　行　孝</t>
    <rPh sb="0" eb="2">
      <t>カミイチ</t>
    </rPh>
    <rPh sb="2" eb="4">
      <t>チョウチョウ</t>
    </rPh>
    <rPh sb="6" eb="7">
      <t>ナカ</t>
    </rPh>
    <rPh sb="8" eb="9">
      <t>カワ</t>
    </rPh>
    <rPh sb="11" eb="12">
      <t>ユキ</t>
    </rPh>
    <rPh sb="13" eb="14">
      <t>タカシ</t>
    </rPh>
    <phoneticPr fontId="2"/>
  </si>
  <si>
    <t>立山町長　　舟　橋　　貴　之　　　印</t>
    <rPh sb="0" eb="2">
      <t>タテヤマ</t>
    </rPh>
    <rPh sb="2" eb="4">
      <t>チョウチョウ</t>
    </rPh>
    <rPh sb="6" eb="7">
      <t>フネ</t>
    </rPh>
    <rPh sb="8" eb="9">
      <t>ハシ</t>
    </rPh>
    <rPh sb="11" eb="12">
      <t>キ</t>
    </rPh>
    <rPh sb="13" eb="14">
      <t>ノ</t>
    </rPh>
    <rPh sb="17" eb="18">
      <t>シルシ</t>
    </rPh>
    <phoneticPr fontId="2"/>
  </si>
  <si>
    <t>入善町長　　笹　島　　春　人</t>
    <rPh sb="0" eb="2">
      <t>ニュウゼン</t>
    </rPh>
    <rPh sb="2" eb="4">
      <t>チョウチョウ</t>
    </rPh>
    <rPh sb="6" eb="7">
      <t>ササ</t>
    </rPh>
    <rPh sb="8" eb="9">
      <t>シマ</t>
    </rPh>
    <rPh sb="11" eb="12">
      <t>ハル</t>
    </rPh>
    <rPh sb="13" eb="14">
      <t>ヒト</t>
    </rPh>
    <phoneticPr fontId="2"/>
  </si>
  <si>
    <t>朝日町長　　笹　原　　靖　直</t>
    <rPh sb="0" eb="2">
      <t>アサヒ</t>
    </rPh>
    <rPh sb="2" eb="4">
      <t>チョウチョウ</t>
    </rPh>
    <rPh sb="6" eb="7">
      <t>ササ</t>
    </rPh>
    <rPh sb="8" eb="9">
      <t>ハラ</t>
    </rPh>
    <rPh sb="11" eb="12">
      <t>ヤス</t>
    </rPh>
    <rPh sb="13" eb="14">
      <t>ナオ</t>
    </rPh>
    <phoneticPr fontId="2"/>
  </si>
  <si>
    <t>1.2.0</t>
    <phoneticPr fontId="2"/>
  </si>
  <si>
    <t>認定者名編集追加</t>
    <rPh sb="0" eb="3">
      <t>ニンテイシャ</t>
    </rPh>
    <rPh sb="3" eb="4">
      <t>メイ</t>
    </rPh>
    <rPh sb="4" eb="6">
      <t>ヘンシュウ</t>
    </rPh>
    <rPh sb="6" eb="8">
      <t>ツイカ</t>
    </rPh>
    <phoneticPr fontId="2"/>
  </si>
  <si>
    <t>(イ)-②’</t>
    <phoneticPr fontId="2"/>
  </si>
  <si>
    <t>番号</t>
    <rPh sb="0" eb="2">
      <t>バンゴウ</t>
    </rPh>
    <phoneticPr fontId="2"/>
  </si>
  <si>
    <t>商第　　　　　　　　　　　　号</t>
    <rPh sb="0" eb="1">
      <t>ショウ</t>
    </rPh>
    <rPh sb="1" eb="2">
      <t>ダイ</t>
    </rPh>
    <rPh sb="14" eb="15">
      <t>ゴウ</t>
    </rPh>
    <phoneticPr fontId="2"/>
  </si>
  <si>
    <t>第　　　　　　　　　　　　　　号</t>
    <rPh sb="0" eb="1">
      <t>ダイ</t>
    </rPh>
    <rPh sb="15" eb="16">
      <t>ゴウ</t>
    </rPh>
    <phoneticPr fontId="2"/>
  </si>
  <si>
    <t>黒　商　第　　　　　　　　　号</t>
    <rPh sb="0" eb="1">
      <t>クロ</t>
    </rPh>
    <rPh sb="2" eb="3">
      <t>ショウ</t>
    </rPh>
    <rPh sb="4" eb="5">
      <t>ダイ</t>
    </rPh>
    <rPh sb="14" eb="15">
      <t>ゴウ</t>
    </rPh>
    <phoneticPr fontId="2"/>
  </si>
  <si>
    <t>小商第　　　　　　　　　　号</t>
    <rPh sb="0" eb="2">
      <t>ショウショウ</t>
    </rPh>
    <rPh sb="2" eb="3">
      <t>ダイ</t>
    </rPh>
    <rPh sb="13" eb="14">
      <t>ゴウ</t>
    </rPh>
    <phoneticPr fontId="2"/>
  </si>
  <si>
    <t>商工第　　　　　　　　　　号</t>
    <rPh sb="0" eb="2">
      <t>ショウコウ</t>
    </rPh>
    <rPh sb="2" eb="3">
      <t>ダイ</t>
    </rPh>
    <rPh sb="13" eb="14">
      <t>ゴウ</t>
    </rPh>
    <phoneticPr fontId="2"/>
  </si>
  <si>
    <t>上産第　　　　　　　　　　号</t>
    <rPh sb="0" eb="1">
      <t>カミ</t>
    </rPh>
    <rPh sb="1" eb="2">
      <t>サン</t>
    </rPh>
    <rPh sb="2" eb="3">
      <t>ダイ</t>
    </rPh>
    <rPh sb="13" eb="14">
      <t>ゴウ</t>
    </rPh>
    <phoneticPr fontId="2"/>
  </si>
  <si>
    <t>入　商　観　第　　　　　　　号</t>
    <rPh sb="0" eb="1">
      <t>ニュウ</t>
    </rPh>
    <rPh sb="2" eb="3">
      <t>ショウ</t>
    </rPh>
    <rPh sb="4" eb="5">
      <t>ミ</t>
    </rPh>
    <rPh sb="6" eb="7">
      <t>ダイ</t>
    </rPh>
    <rPh sb="14" eb="15">
      <t>ゴウ</t>
    </rPh>
    <phoneticPr fontId="2"/>
  </si>
  <si>
    <t>朝　商　工　第　　　　　　　号</t>
    <rPh sb="0" eb="1">
      <t>アサ</t>
    </rPh>
    <rPh sb="2" eb="3">
      <t>ショウ</t>
    </rPh>
    <rPh sb="4" eb="5">
      <t>コウ</t>
    </rPh>
    <rPh sb="6" eb="7">
      <t>ダイ</t>
    </rPh>
    <rPh sb="14" eb="15">
      <t>ゴウ</t>
    </rPh>
    <phoneticPr fontId="2"/>
  </si>
  <si>
    <t>　（表１：事業が属する業種毎の最近１年間の売上高</t>
    <rPh sb="2" eb="3">
      <t>ヒョウ</t>
    </rPh>
    <rPh sb="5" eb="7">
      <t>ジギョウ</t>
    </rPh>
    <rPh sb="8" eb="9">
      <t>ゾク</t>
    </rPh>
    <rPh sb="11" eb="13">
      <t>ギョウシュ</t>
    </rPh>
    <rPh sb="13" eb="14">
      <t>ゴト</t>
    </rPh>
    <rPh sb="15" eb="17">
      <t>サイキン</t>
    </rPh>
    <rPh sb="18" eb="20">
      <t>ネンカン</t>
    </rPh>
    <rPh sb="21" eb="23">
      <t>ウリアゲ</t>
    </rPh>
    <rPh sb="23" eb="24">
      <t>ダカ</t>
    </rPh>
    <phoneticPr fontId="2"/>
  </si>
  <si>
    <t>最近○か月
で運用</t>
    <rPh sb="0" eb="2">
      <t>サイキン</t>
    </rPh>
    <rPh sb="4" eb="5">
      <t>ゲツ</t>
    </rPh>
    <rPh sb="7" eb="9">
      <t>ウンヨウ</t>
    </rPh>
    <phoneticPr fontId="2"/>
  </si>
  <si>
    <t>前期実績</t>
    <phoneticPr fontId="2"/>
  </si>
  <si>
    <t>実績平均</t>
    <rPh sb="0" eb="2">
      <t>ジッセキ</t>
    </rPh>
    <rPh sb="2" eb="4">
      <t>ヘイキン</t>
    </rPh>
    <phoneticPr fontId="2"/>
  </si>
  <si>
    <t>実績合計</t>
    <rPh sb="0" eb="2">
      <t>ジッセキ</t>
    </rPh>
    <rPh sb="2" eb="4">
      <t>ゴウケイ</t>
    </rPh>
    <phoneticPr fontId="2"/>
  </si>
  <si>
    <t>（ロ）最近３か月間の売上高等の実績見込み</t>
    <rPh sb="3" eb="5">
      <t>サイキン</t>
    </rPh>
    <rPh sb="7" eb="8">
      <t>ゲツ</t>
    </rPh>
    <rPh sb="8" eb="9">
      <t>アイダ</t>
    </rPh>
    <rPh sb="10" eb="12">
      <t>ウリアゲ</t>
    </rPh>
    <rPh sb="12" eb="13">
      <t>ダカ</t>
    </rPh>
    <rPh sb="13" eb="14">
      <t>トウ</t>
    </rPh>
    <rPh sb="15" eb="17">
      <t>ジッセキ</t>
    </rPh>
    <rPh sb="17" eb="19">
      <t>ミコ</t>
    </rPh>
    <phoneticPr fontId="7"/>
  </si>
  <si>
    <t>運用緩和（最近１か月を弾力的に解釈）</t>
    <rPh sb="0" eb="2">
      <t>ウンヨウ</t>
    </rPh>
    <rPh sb="2" eb="4">
      <t>カンワ</t>
    </rPh>
    <rPh sb="5" eb="7">
      <t>サイキン</t>
    </rPh>
    <rPh sb="9" eb="10">
      <t>ゲツ</t>
    </rPh>
    <rPh sb="11" eb="14">
      <t>ダンリョクテキ</t>
    </rPh>
    <rPh sb="15" eb="17">
      <t>カイシャク</t>
    </rPh>
    <phoneticPr fontId="2"/>
  </si>
  <si>
    <t>最近○か月で運用</t>
    <rPh sb="0" eb="2">
      <t>サイキン</t>
    </rPh>
    <rPh sb="4" eb="5">
      <t>ゲツ</t>
    </rPh>
    <rPh sb="6" eb="8">
      <t>ウンヨウ</t>
    </rPh>
    <phoneticPr fontId="2"/>
  </si>
  <si>
    <t>令和元年１２月からの弾力的な運用に対応した、月数をプルダウンから選択してください。</t>
    <rPh sb="0" eb="2">
      <t>レイワ</t>
    </rPh>
    <rPh sb="2" eb="4">
      <t>ガンネン</t>
    </rPh>
    <rPh sb="6" eb="7">
      <t>ガツ</t>
    </rPh>
    <rPh sb="10" eb="13">
      <t>ダンリョクテキ</t>
    </rPh>
    <rPh sb="14" eb="16">
      <t>ウンヨウ</t>
    </rPh>
    <rPh sb="17" eb="19">
      <t>タイオウ</t>
    </rPh>
    <rPh sb="22" eb="24">
      <t>ツキスウ</t>
    </rPh>
    <rPh sb="32" eb="34">
      <t>センタク</t>
    </rPh>
    <phoneticPr fontId="2"/>
  </si>
  <si>
    <t>1.3.0</t>
    <phoneticPr fontId="2"/>
  </si>
  <si>
    <t>Ｂ－Ａ</t>
    <phoneticPr fontId="2"/>
  </si>
  <si>
    <t>（Ｂ×３）－（Ａ＋Ｃ）</t>
    <phoneticPr fontId="2"/>
  </si>
  <si>
    <t>Ｂ－Ａ</t>
    <phoneticPr fontId="2"/>
  </si>
  <si>
    <t>Ｃ－Ａ</t>
    <phoneticPr fontId="2"/>
  </si>
  <si>
    <t>Ｂ－（Ａ＋Ｄ）</t>
    <phoneticPr fontId="2"/>
  </si>
  <si>
    <t>Ｄ：Ａの期間後２か月間の見込み売上高等</t>
    <phoneticPr fontId="2"/>
  </si>
  <si>
    <t>Ｃ：Ａの期間後２か月間の見込み売上高等</t>
    <phoneticPr fontId="2"/>
  </si>
  <si>
    <t>Ｃ－Ａ</t>
    <phoneticPr fontId="2"/>
  </si>
  <si>
    <t>（Ｂ×３）－（Ａ＋Ｃ）</t>
    <phoneticPr fontId="2"/>
  </si>
  <si>
    <t>1.3.1</t>
    <phoneticPr fontId="2"/>
  </si>
  <si>
    <t>創業、事業拡大の②③の「その後２か月間を含む３か月間」の考え方（201208追補問4.問5）</t>
    <rPh sb="0" eb="2">
      <t>ソウギョウ</t>
    </rPh>
    <rPh sb="3" eb="5">
      <t>ジギョウ</t>
    </rPh>
    <rPh sb="5" eb="7">
      <t>カクダイ</t>
    </rPh>
    <rPh sb="14" eb="15">
      <t>ゴ</t>
    </rPh>
    <rPh sb="17" eb="18">
      <t>ゲツ</t>
    </rPh>
    <rPh sb="18" eb="19">
      <t>アイダ</t>
    </rPh>
    <rPh sb="20" eb="21">
      <t>フク</t>
    </rPh>
    <rPh sb="24" eb="26">
      <t>ゲツカン</t>
    </rPh>
    <rPh sb="28" eb="29">
      <t>カンガ</t>
    </rPh>
    <rPh sb="30" eb="31">
      <t>カタ</t>
    </rPh>
    <rPh sb="38" eb="40">
      <t>ツイホ</t>
    </rPh>
    <rPh sb="40" eb="41">
      <t>トイ</t>
    </rPh>
    <rPh sb="43" eb="44">
      <t>トイ</t>
    </rPh>
    <phoneticPr fontId="2"/>
  </si>
  <si>
    <t>最近１か月＋２か月間→最近○か月平均＋２か月間　に修正</t>
    <rPh sb="0" eb="2">
      <t>サイキン</t>
    </rPh>
    <rPh sb="4" eb="5">
      <t>ゲツ</t>
    </rPh>
    <rPh sb="8" eb="9">
      <t>ゲツ</t>
    </rPh>
    <rPh sb="9" eb="10">
      <t>アイダ</t>
    </rPh>
    <rPh sb="11" eb="13">
      <t>サイキン</t>
    </rPh>
    <rPh sb="15" eb="16">
      <t>ゲツ</t>
    </rPh>
    <rPh sb="16" eb="18">
      <t>ヘイキン</t>
    </rPh>
    <rPh sb="21" eb="22">
      <t>ゲツ</t>
    </rPh>
    <rPh sb="22" eb="23">
      <t>アイダ</t>
    </rPh>
    <rPh sb="25" eb="27">
      <t>シュウセイ</t>
    </rPh>
    <phoneticPr fontId="2"/>
  </si>
  <si>
    <t>1.3.2</t>
    <phoneticPr fontId="2"/>
  </si>
  <si>
    <t>プルダウン　２、３　追加</t>
    <rPh sb="10" eb="12">
      <t>ツイカ</t>
    </rPh>
    <phoneticPr fontId="2"/>
  </si>
  <si>
    <t>　　　</t>
  </si>
  <si>
    <t>小規模、ご利用可能制度判定の削除</t>
    <rPh sb="0" eb="3">
      <t>ショウキボ</t>
    </rPh>
    <rPh sb="5" eb="7">
      <t>リヨウ</t>
    </rPh>
    <rPh sb="7" eb="9">
      <t>カノウ</t>
    </rPh>
    <rPh sb="9" eb="11">
      <t>セイド</t>
    </rPh>
    <rPh sb="11" eb="13">
      <t>ハンテイ</t>
    </rPh>
    <rPh sb="14" eb="16">
      <t>サクジョ</t>
    </rPh>
    <phoneticPr fontId="2"/>
  </si>
  <si>
    <t>業種名が表示されない場合は、こちらから標準産業分類番号をコピーして貼り付けてください。</t>
    <rPh sb="0" eb="2">
      <t>ギョウシュ</t>
    </rPh>
    <rPh sb="2" eb="3">
      <t>メイ</t>
    </rPh>
    <rPh sb="4" eb="6">
      <t>ヒョウジ</t>
    </rPh>
    <rPh sb="10" eb="12">
      <t>バアイ</t>
    </rPh>
    <rPh sb="19" eb="21">
      <t>ヒョウジュン</t>
    </rPh>
    <rPh sb="21" eb="23">
      <t>サンギョウ</t>
    </rPh>
    <rPh sb="23" eb="25">
      <t>ブンルイ</t>
    </rPh>
    <rPh sb="25" eb="27">
      <t>バンゴウ</t>
    </rPh>
    <rPh sb="33" eb="34">
      <t>ハ</t>
    </rPh>
    <rPh sb="35" eb="36">
      <t>ツ</t>
    </rPh>
    <phoneticPr fontId="2"/>
  </si>
  <si>
    <t>業種リストの指定業種名が長い場合は空白とし、印刷した申請書に手書きしてください。</t>
    <rPh sb="0" eb="2">
      <t>ギョウシュ</t>
    </rPh>
    <rPh sb="6" eb="8">
      <t>シテイ</t>
    </rPh>
    <rPh sb="8" eb="10">
      <t>ギョウシュ</t>
    </rPh>
    <rPh sb="10" eb="11">
      <t>メイ</t>
    </rPh>
    <rPh sb="12" eb="13">
      <t>ナガ</t>
    </rPh>
    <rPh sb="14" eb="16">
      <t>バアイ</t>
    </rPh>
    <rPh sb="17" eb="19">
      <t>クウハク</t>
    </rPh>
    <rPh sb="22" eb="24">
      <t>インサツ</t>
    </rPh>
    <rPh sb="26" eb="28">
      <t>シンセイ</t>
    </rPh>
    <rPh sb="28" eb="29">
      <t>ショ</t>
    </rPh>
    <rPh sb="30" eb="32">
      <t>テガ</t>
    </rPh>
    <phoneticPr fontId="2"/>
  </si>
  <si>
    <t>富山市長　　藤　井　　裕　久　　　　印</t>
    <rPh sb="0" eb="2">
      <t>トヤマ</t>
    </rPh>
    <rPh sb="2" eb="4">
      <t>シチョウ</t>
    </rPh>
    <rPh sb="6" eb="7">
      <t>フジ</t>
    </rPh>
    <rPh sb="8" eb="9">
      <t>イ</t>
    </rPh>
    <rPh sb="11" eb="12">
      <t>ユウ</t>
    </rPh>
    <rPh sb="13" eb="14">
      <t>ヒサシ</t>
    </rPh>
    <rPh sb="18" eb="19">
      <t>イン</t>
    </rPh>
    <phoneticPr fontId="2"/>
  </si>
  <si>
    <t>高岡市長　　角　田　　悠　紀　　　　印</t>
    <rPh sb="0" eb="2">
      <t>タカオカ</t>
    </rPh>
    <rPh sb="2" eb="4">
      <t>シチョウ</t>
    </rPh>
    <rPh sb="6" eb="7">
      <t>カド</t>
    </rPh>
    <rPh sb="8" eb="9">
      <t>タ</t>
    </rPh>
    <rPh sb="11" eb="12">
      <t>ユウ</t>
    </rPh>
    <rPh sb="13" eb="14">
      <t>キ</t>
    </rPh>
    <rPh sb="18" eb="19">
      <t>イン</t>
    </rPh>
    <phoneticPr fontId="2"/>
  </si>
  <si>
    <t>（4）セーフティネット５号を申請する場合は、指定業種（分類番号）を入力してください。</t>
  </si>
  <si>
    <t>太枠の黄色の部分にシート「5号業種リスト」の産業分類番号をコピーして貼り付けてください。</t>
    <rPh sb="0" eb="2">
      <t>フトワク</t>
    </rPh>
    <rPh sb="3" eb="5">
      <t>キイロ</t>
    </rPh>
    <rPh sb="6" eb="8">
      <t>ブブン</t>
    </rPh>
    <rPh sb="14" eb="15">
      <t>ゴウ</t>
    </rPh>
    <rPh sb="15" eb="17">
      <t>ギョウシュ</t>
    </rPh>
    <rPh sb="22" eb="24">
      <t>サンギョウ</t>
    </rPh>
    <rPh sb="24" eb="26">
      <t>ブンルイ</t>
    </rPh>
    <rPh sb="26" eb="28">
      <t>バンゴウ</t>
    </rPh>
    <rPh sb="34" eb="35">
      <t>ハ</t>
    </rPh>
    <rPh sb="36" eb="37">
      <t>ツ</t>
    </rPh>
    <phoneticPr fontId="2"/>
  </si>
  <si>
    <t>富山市長・高岡市長名</t>
    <rPh sb="0" eb="4">
      <t>トヤマシチョウ</t>
    </rPh>
    <rPh sb="5" eb="7">
      <t>タカオカ</t>
    </rPh>
    <rPh sb="7" eb="9">
      <t>シチョウ</t>
    </rPh>
    <rPh sb="9" eb="10">
      <t>メイ</t>
    </rPh>
    <phoneticPr fontId="2"/>
  </si>
  <si>
    <t>業種８月以降対応</t>
    <rPh sb="0" eb="2">
      <t>ギョウシュ</t>
    </rPh>
    <rPh sb="3" eb="4">
      <t>ガツ</t>
    </rPh>
    <rPh sb="4" eb="6">
      <t>イコウ</t>
    </rPh>
    <rPh sb="6" eb="8">
      <t>タイオウ</t>
    </rPh>
    <phoneticPr fontId="2"/>
  </si>
  <si>
    <t>1.4.0</t>
    <phoneticPr fontId="2"/>
  </si>
  <si>
    <r>
      <rPr>
        <sz val="22"/>
        <color theme="1"/>
        <rFont val="ＭＳ Ｐゴシック"/>
        <family val="3"/>
        <charset val="128"/>
      </rPr>
      <t>現時点におけるセーフティネット保証５号の指定予定業種</t>
    </r>
    <r>
      <rPr>
        <sz val="14"/>
        <color theme="1"/>
        <rFont val="ＭＳ Ｐゴシック"/>
        <family val="3"/>
        <charset val="128"/>
      </rPr>
      <t xml:space="preserve">
</t>
    </r>
    <r>
      <rPr>
        <sz val="11"/>
        <color theme="1"/>
        <rFont val="ＭＳ Ｐゴシック"/>
        <family val="3"/>
        <charset val="128"/>
      </rPr>
      <t>（中小企業信用保険法第２条第５項第５号）</t>
    </r>
    <rPh sb="0" eb="3">
      <t>ゲンジテン</t>
    </rPh>
    <rPh sb="22" eb="24">
      <t>ヨテイ</t>
    </rPh>
    <phoneticPr fontId="2"/>
  </si>
  <si>
    <t>※１：この表に掲げる業種は、日本標準産業分類（平成25年１0月改定）において分類された業種区分によるものとする。
※２：指定期間とは、市町村長又は特別区長に対して認定を申請することができる期間をいう。
※３：この表に掲げる業種は、現時点における指定予定業種であり、最終的な指定業種については７月下旬頃の告示を予定している。</t>
    <rPh sb="5" eb="6">
      <t>ヒョウ</t>
    </rPh>
    <rPh sb="7" eb="8">
      <t>カカ</t>
    </rPh>
    <rPh sb="10" eb="12">
      <t>ギョウシュ</t>
    </rPh>
    <rPh sb="14" eb="16">
      <t>ニホン</t>
    </rPh>
    <rPh sb="16" eb="18">
      <t>ヒョウジュン</t>
    </rPh>
    <rPh sb="18" eb="20">
      <t>サンギョウ</t>
    </rPh>
    <rPh sb="20" eb="22">
      <t>ブンルイ</t>
    </rPh>
    <rPh sb="38" eb="40">
      <t>ブンルイ</t>
    </rPh>
    <rPh sb="43" eb="45">
      <t>ギョウシュ</t>
    </rPh>
    <rPh sb="45" eb="47">
      <t>クブン</t>
    </rPh>
    <rPh sb="60" eb="62">
      <t>シテイ</t>
    </rPh>
    <rPh sb="62" eb="64">
      <t>キカン</t>
    </rPh>
    <rPh sb="67" eb="71">
      <t>シチョウソンチョウ</t>
    </rPh>
    <rPh sb="71" eb="72">
      <t>マタ</t>
    </rPh>
    <rPh sb="73" eb="75">
      <t>トクベツ</t>
    </rPh>
    <rPh sb="75" eb="77">
      <t>クチョウ</t>
    </rPh>
    <rPh sb="78" eb="79">
      <t>タイ</t>
    </rPh>
    <rPh sb="81" eb="83">
      <t>ニンテイ</t>
    </rPh>
    <rPh sb="84" eb="86">
      <t>シンセイ</t>
    </rPh>
    <rPh sb="94" eb="96">
      <t>キカン</t>
    </rPh>
    <phoneticPr fontId="7"/>
  </si>
  <si>
    <t>通番</t>
    <rPh sb="0" eb="1">
      <t>ツウ</t>
    </rPh>
    <rPh sb="1" eb="2">
      <t>バン</t>
    </rPh>
    <phoneticPr fontId="7"/>
  </si>
  <si>
    <t>日本標準産業分類
（平成25年１0月改定）
細分類番号</t>
    <rPh sb="0" eb="2">
      <t>ニホン</t>
    </rPh>
    <rPh sb="2" eb="4">
      <t>ヒョウジュン</t>
    </rPh>
    <rPh sb="4" eb="6">
      <t>サンギョウ</t>
    </rPh>
    <rPh sb="6" eb="8">
      <t>ブンルイ</t>
    </rPh>
    <rPh sb="10" eb="12">
      <t>ヘイセイ</t>
    </rPh>
    <rPh sb="14" eb="15">
      <t>ネン</t>
    </rPh>
    <rPh sb="17" eb="18">
      <t>ガツ</t>
    </rPh>
    <rPh sb="18" eb="20">
      <t>カイテイ</t>
    </rPh>
    <rPh sb="22" eb="25">
      <t>サイブンルイ</t>
    </rPh>
    <rPh sb="25" eb="27">
      <t>バンゴウ</t>
    </rPh>
    <phoneticPr fontId="26"/>
  </si>
  <si>
    <t>指定業種名</t>
    <rPh sb="0" eb="2">
      <t>シテイ</t>
    </rPh>
    <rPh sb="2" eb="4">
      <t>ギョウシュ</t>
    </rPh>
    <rPh sb="4" eb="5">
      <t>メイ</t>
    </rPh>
    <phoneticPr fontId="7"/>
  </si>
  <si>
    <t>0113</t>
  </si>
  <si>
    <t>野菜作農業（きのこ類の栽培を含む）（製造加工設備を有するもやし栽培農業、作業所内において工場的生産設備（最小限温度又は湿度調節装置及び育成管理室を有することが必要。以下同じ。）をもって生産及び卸売する菌床栽培方式のきのこ栽培農業、並びに作業所内において工場的生産設備をもって生産及び卸売する苗床栽培方式のかいわれ大根栽培農業に限る。）</t>
  </si>
  <si>
    <t>0116</t>
  </si>
  <si>
    <t>0521</t>
  </si>
  <si>
    <t>石炭鉱業（石炭選別業を含む）</t>
  </si>
  <si>
    <t>0544</t>
  </si>
  <si>
    <t>大理石採石業</t>
  </si>
  <si>
    <t>0548</t>
  </si>
  <si>
    <t>砂・砂利・玉石採取業</t>
  </si>
  <si>
    <t>0549</t>
  </si>
  <si>
    <t>その他の採石業、砂・砂利・玉石採取業</t>
  </si>
  <si>
    <t>0551</t>
  </si>
  <si>
    <t>耐火粘土鉱業</t>
  </si>
  <si>
    <t>0792</t>
  </si>
  <si>
    <t>金属製建具工事業</t>
  </si>
  <si>
    <t>0793</t>
  </si>
  <si>
    <t>木製建具工事業</t>
  </si>
  <si>
    <t>0795</t>
  </si>
  <si>
    <t>防水工事業</t>
  </si>
  <si>
    <t>0892</t>
  </si>
  <si>
    <t>熱絶縁工事業</t>
  </si>
  <si>
    <t>0919</t>
  </si>
  <si>
    <t>その他の畜産食料品製造業</t>
  </si>
  <si>
    <t>0921</t>
  </si>
  <si>
    <t>水産缶詰・瓶詰製造業</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</si>
  <si>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</si>
  <si>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</si>
  <si>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</si>
  <si>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</si>
  <si>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</si>
  <si>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</si>
  <si>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</si>
  <si>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</si>
  <si>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</si>
  <si>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</si>
  <si>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</si>
  <si>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</si>
  <si>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0943</t>
  </si>
  <si>
    <t>ソース製造業</t>
  </si>
  <si>
    <t>0953</t>
  </si>
  <si>
    <t>ぶどう糖・水あめ・異性化糖製造業</t>
  </si>
  <si>
    <t>0961</t>
  </si>
  <si>
    <t>精米・精麦業</t>
  </si>
  <si>
    <t>0969</t>
  </si>
  <si>
    <t>その他の精穀・製粉業</t>
  </si>
  <si>
    <t>0972</t>
  </si>
  <si>
    <t>生菓子製造業</t>
  </si>
  <si>
    <t>0973</t>
  </si>
  <si>
    <t>ビスケット類・干菓子製造業</t>
  </si>
  <si>
    <t>0974</t>
  </si>
  <si>
    <t>米菓製造業</t>
  </si>
  <si>
    <t>0979</t>
  </si>
  <si>
    <t>その他のパン・菓子製造業</t>
  </si>
  <si>
    <t>1011</t>
  </si>
  <si>
    <t>清涼飲料製造業</t>
  </si>
  <si>
    <t>1021</t>
  </si>
  <si>
    <t>果実酒製造業</t>
  </si>
  <si>
    <t>1022</t>
  </si>
  <si>
    <t>ビール類製造業</t>
  </si>
  <si>
    <t>1023</t>
  </si>
  <si>
    <t>清酒製造業</t>
  </si>
  <si>
    <t>1024</t>
  </si>
  <si>
    <t>蒸留酒・混成酒製造業</t>
  </si>
  <si>
    <t>1031</t>
  </si>
  <si>
    <t>製茶業</t>
  </si>
  <si>
    <t>1111</t>
  </si>
  <si>
    <t>製糸業</t>
  </si>
  <si>
    <t>1114</t>
  </si>
  <si>
    <t>綿紡績業</t>
  </si>
  <si>
    <t>1115</t>
  </si>
  <si>
    <t>化学繊維紡績業</t>
  </si>
  <si>
    <t>1116</t>
  </si>
  <si>
    <t>毛紡績業</t>
  </si>
  <si>
    <t>1117</t>
  </si>
  <si>
    <t>ねん糸製造業（かさ高加工糸を除く）</t>
  </si>
  <si>
    <t>1118</t>
  </si>
  <si>
    <t>かさ高加工糸製造業</t>
  </si>
  <si>
    <t>1121</t>
  </si>
  <si>
    <t>綿・スフ織物業</t>
  </si>
  <si>
    <t>1122</t>
  </si>
  <si>
    <t>絹・人絹織物業</t>
  </si>
  <si>
    <t>1123</t>
  </si>
  <si>
    <t>毛織物業</t>
  </si>
  <si>
    <t>1129</t>
  </si>
  <si>
    <t>その他の織物業</t>
  </si>
  <si>
    <t>1141</t>
  </si>
  <si>
    <t>綿・スフ・麻織物機械染色業</t>
  </si>
  <si>
    <t>1142</t>
  </si>
  <si>
    <t>絹・人絹織物機械染色業</t>
  </si>
  <si>
    <t>1144</t>
  </si>
  <si>
    <t>織物整理業</t>
  </si>
  <si>
    <t>1145</t>
  </si>
  <si>
    <t>織物手加工染色整理業</t>
  </si>
  <si>
    <t>1146</t>
  </si>
  <si>
    <t>綿状繊維・糸染色整理業</t>
  </si>
  <si>
    <t>1147</t>
  </si>
  <si>
    <t>ニット・レース染色整理業</t>
  </si>
  <si>
    <t>1148</t>
  </si>
  <si>
    <t>繊維雑品染色整理業</t>
  </si>
  <si>
    <t>1155</t>
  </si>
  <si>
    <t>組ひも製造業</t>
  </si>
  <si>
    <t>1159</t>
  </si>
  <si>
    <t>その他の繊維粗製品製造業</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</si>
  <si>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</si>
  <si>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</si>
  <si>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</si>
  <si>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</si>
  <si>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</si>
  <si>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</si>
  <si>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</si>
  <si>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</si>
  <si>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</si>
  <si>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</si>
  <si>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1171</t>
  </si>
  <si>
    <t>織物製下着製造業</t>
  </si>
  <si>
    <t>1172</t>
  </si>
  <si>
    <t>ニット製下着製造業</t>
  </si>
  <si>
    <t>1173</t>
  </si>
  <si>
    <t>織物製・ニット製寝着類製造業</t>
  </si>
  <si>
    <t>1174</t>
  </si>
  <si>
    <t>補整着製造業</t>
  </si>
  <si>
    <t>1181</t>
  </si>
  <si>
    <t>和装製品製造業（足袋を含む）</t>
  </si>
  <si>
    <t>1182</t>
  </si>
  <si>
    <t>ネクタイ製造業</t>
  </si>
  <si>
    <t>1184</t>
  </si>
  <si>
    <t>靴下製造業</t>
  </si>
  <si>
    <t>1185</t>
  </si>
  <si>
    <t>手袋製造業</t>
  </si>
  <si>
    <t>1189</t>
  </si>
  <si>
    <t>他に分類されない衣服・繊維製身の回り品製造業</t>
  </si>
  <si>
    <t>1197</t>
  </si>
  <si>
    <t>タオル製造業</t>
  </si>
  <si>
    <t>1198</t>
  </si>
  <si>
    <t>繊維製衛生材料製造業</t>
  </si>
  <si>
    <t>1199</t>
  </si>
  <si>
    <t>他に分類されない繊維製品製造業</t>
  </si>
  <si>
    <t>1211</t>
  </si>
  <si>
    <t>一般製材業</t>
  </si>
  <si>
    <t>1213</t>
  </si>
  <si>
    <t>木材チップ製造業</t>
  </si>
  <si>
    <t>1221</t>
  </si>
  <si>
    <t>造作材製造業（建具を除く）</t>
  </si>
  <si>
    <t>1224</t>
  </si>
  <si>
    <t>建築用木製組立材料製造業</t>
  </si>
  <si>
    <t>1225</t>
  </si>
  <si>
    <t>パーティクルボード製造業</t>
  </si>
  <si>
    <t>1228</t>
  </si>
  <si>
    <t>床板製造業</t>
  </si>
  <si>
    <t>1291</t>
  </si>
  <si>
    <t>木材薬品処理業</t>
  </si>
  <si>
    <t>1299</t>
  </si>
  <si>
    <t>1313</t>
  </si>
  <si>
    <t>マットレス・組スプリング製造業</t>
  </si>
  <si>
    <t>1393</t>
  </si>
  <si>
    <t>鏡縁・額縁製造業</t>
  </si>
  <si>
    <t>1421</t>
  </si>
  <si>
    <t>洋紙製造業</t>
  </si>
  <si>
    <t>1511</t>
  </si>
  <si>
    <t>オフセット印刷業（紙に対するもの）</t>
  </si>
  <si>
    <t>1512</t>
  </si>
  <si>
    <t>オフセット印刷以外の印刷業（紙に対するもの）</t>
  </si>
  <si>
    <t>1513</t>
  </si>
  <si>
    <t>紙以外の印刷業</t>
  </si>
  <si>
    <t>1521</t>
  </si>
  <si>
    <t>製版業</t>
  </si>
  <si>
    <t>1531</t>
  </si>
  <si>
    <t>製本業</t>
  </si>
  <si>
    <t>1532</t>
  </si>
  <si>
    <t>印刷物加工業</t>
  </si>
  <si>
    <t>1591</t>
  </si>
  <si>
    <t>印刷関連サービス業</t>
  </si>
  <si>
    <t>1619</t>
  </si>
  <si>
    <t>その他の化学肥料製造業</t>
  </si>
  <si>
    <t>1645</t>
  </si>
  <si>
    <t>印刷インキ製造業</t>
  </si>
  <si>
    <t>1651</t>
  </si>
  <si>
    <t>医薬品原薬製造業</t>
  </si>
  <si>
    <t>1652</t>
  </si>
  <si>
    <t>医薬品製剤製造業</t>
  </si>
  <si>
    <t>1661</t>
  </si>
  <si>
    <t>仕上用・皮膚用化粧品製造業（香水、オーデコロンを含む）</t>
  </si>
  <si>
    <t>1662</t>
  </si>
  <si>
    <t>頭髪用化粧品製造業</t>
  </si>
  <si>
    <t>1669</t>
  </si>
  <si>
    <t>その他の化粧品・歯磨・化粧用調整品製造業</t>
  </si>
  <si>
    <t>1814</t>
  </si>
  <si>
    <t>プラスチック異形押出製品製造業</t>
  </si>
  <si>
    <t>1823</t>
  </si>
  <si>
    <t>プラスチック床材製造業</t>
  </si>
  <si>
    <t>1834</t>
  </si>
  <si>
    <t>工業用プラスチック製品加工業</t>
  </si>
  <si>
    <t>1844</t>
  </si>
  <si>
    <t>強化プラスチック製容器・浴槽等製造業</t>
  </si>
  <si>
    <t>1911</t>
  </si>
  <si>
    <t>自動車タイヤ・チューブ製造業</t>
  </si>
  <si>
    <t>1921</t>
  </si>
  <si>
    <t>ゴム製履物・同附属品製造業</t>
  </si>
  <si>
    <t>1922</t>
  </si>
  <si>
    <t>プラスチック製履物・同附属品製造業</t>
  </si>
  <si>
    <t>1992</t>
  </si>
  <si>
    <t>医療・衛生用ゴム製品製造業</t>
  </si>
  <si>
    <t>1999</t>
  </si>
  <si>
    <t>他に分類されないゴム製品製造業</t>
  </si>
  <si>
    <t>2011</t>
  </si>
  <si>
    <t>なめし革製造業</t>
  </si>
  <si>
    <t>2021</t>
  </si>
  <si>
    <t>工業用革製品製造業（手袋を除く）</t>
  </si>
  <si>
    <t>2031</t>
  </si>
  <si>
    <t>革製履物用材料・同附属品製造業</t>
  </si>
  <si>
    <t>2041</t>
  </si>
  <si>
    <t>革製履物製造業</t>
  </si>
  <si>
    <t>2051</t>
  </si>
  <si>
    <t>革製手袋製造業</t>
  </si>
  <si>
    <t>2061</t>
  </si>
  <si>
    <t>かばん製造業</t>
  </si>
  <si>
    <t>2071</t>
  </si>
  <si>
    <t>袋物製造業（ハンドバッグを除く）</t>
  </si>
  <si>
    <t>2072</t>
  </si>
  <si>
    <t>ハンドバッグ製造業</t>
  </si>
  <si>
    <t>2081</t>
  </si>
  <si>
    <t>毛皮製造業</t>
  </si>
  <si>
    <t>2099</t>
  </si>
  <si>
    <t>その他のなめし革製品製造業</t>
  </si>
  <si>
    <t>2112</t>
  </si>
  <si>
    <t>板ガラス加工業</t>
  </si>
  <si>
    <t>2114</t>
  </si>
  <si>
    <t>ガラス容器製造業</t>
  </si>
  <si>
    <t>2121</t>
  </si>
  <si>
    <t>セメント製造業</t>
  </si>
  <si>
    <t>2131</t>
  </si>
  <si>
    <t>粘土かわら製造業</t>
  </si>
  <si>
    <t>2139</t>
  </si>
  <si>
    <t>その他の建設用粘土製品製造業</t>
  </si>
  <si>
    <t>2142</t>
  </si>
  <si>
    <t>食卓用・ちゅう房用陶磁器製造業</t>
  </si>
  <si>
    <t>2143</t>
  </si>
  <si>
    <t>陶磁器製置物製造業</t>
  </si>
  <si>
    <t>2146</t>
  </si>
  <si>
    <t>陶磁器製タイル製造業</t>
  </si>
  <si>
    <t>2147</t>
  </si>
  <si>
    <t>陶磁器絵付業</t>
  </si>
  <si>
    <t>2149</t>
  </si>
  <si>
    <t>その他の陶磁器・同関連製品製造業</t>
  </si>
  <si>
    <t>2184</t>
  </si>
  <si>
    <t>石工品製造業</t>
  </si>
  <si>
    <t>2193</t>
  </si>
  <si>
    <t>石灰製造業</t>
  </si>
  <si>
    <t>2194</t>
  </si>
  <si>
    <t>鋳型製造業（中子を含む）</t>
  </si>
  <si>
    <t>2221</t>
  </si>
  <si>
    <t>製鋼・製鋼圧延業</t>
  </si>
  <si>
    <t>2234</t>
  </si>
  <si>
    <t>鋼管製造業</t>
  </si>
  <si>
    <t>2251</t>
  </si>
  <si>
    <t>銑鉄鋳物製造業（鋳鉄管、可鍛鋳鉄を除く）</t>
  </si>
  <si>
    <t>2252</t>
  </si>
  <si>
    <t>可鍛鋳鉄製造業</t>
  </si>
  <si>
    <t>2253</t>
  </si>
  <si>
    <t>鋳鋼製造業</t>
  </si>
  <si>
    <t>2255</t>
  </si>
  <si>
    <t>鍛鋼製造業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</si>
  <si>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</si>
  <si>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</si>
  <si>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</si>
  <si>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</si>
  <si>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</si>
  <si>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</si>
  <si>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</si>
  <si>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</si>
  <si>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2399</t>
  </si>
  <si>
    <t>他に分類されない非鉄金属製造業</t>
  </si>
  <si>
    <t>2411</t>
  </si>
  <si>
    <t>ブリキ缶・その他のめっき板等製品製造業</t>
  </si>
  <si>
    <t>2422</t>
  </si>
  <si>
    <t>機械刃物製造業</t>
  </si>
  <si>
    <t>2442</t>
  </si>
  <si>
    <t>建設用金属製品製造業（鉄骨を除く）</t>
  </si>
  <si>
    <t>2453</t>
  </si>
  <si>
    <t>粉末や金製品製造業</t>
  </si>
  <si>
    <t>2461</t>
  </si>
  <si>
    <t>金属製品塗装業</t>
  </si>
  <si>
    <t>2465</t>
  </si>
  <si>
    <t>金属熱処理業</t>
  </si>
  <si>
    <t>2479</t>
  </si>
  <si>
    <t>その他の金属線製品製造業</t>
  </si>
  <si>
    <t>2481</t>
  </si>
  <si>
    <t>ボルト・ナット・リベット・小ねじ・木ねじ等製造業</t>
  </si>
  <si>
    <t>2491</t>
  </si>
  <si>
    <t>金庫製造業</t>
  </si>
  <si>
    <t>2512</t>
  </si>
  <si>
    <t>蒸気機関・タービン・水力タービン製造業（舶用を除く）</t>
  </si>
  <si>
    <t>2513</t>
  </si>
  <si>
    <t>はん用内燃機関製造業</t>
  </si>
  <si>
    <t>2519</t>
  </si>
  <si>
    <t>その他の原動機製造業</t>
  </si>
  <si>
    <t>2532</t>
  </si>
  <si>
    <t>エレベータ・エスカレータ製造業</t>
  </si>
  <si>
    <t>2534</t>
  </si>
  <si>
    <t>工業窯炉製造業</t>
  </si>
  <si>
    <t>2621</t>
  </si>
  <si>
    <t>建設機械・鉱山機械製造業</t>
  </si>
  <si>
    <t>2635</t>
  </si>
  <si>
    <t>縫製機械製造業</t>
  </si>
  <si>
    <t>2642</t>
  </si>
  <si>
    <t>木材加工機械製造業</t>
  </si>
  <si>
    <t>2644</t>
  </si>
  <si>
    <t>印刷・製本・紙工機械製造業</t>
  </si>
  <si>
    <t>2651</t>
  </si>
  <si>
    <t>鋳造装置製造業</t>
  </si>
  <si>
    <t>2653</t>
  </si>
  <si>
    <t>プラスチック加工機械・同附属装置製造業</t>
  </si>
  <si>
    <t>2661</t>
  </si>
  <si>
    <t>金属工作機械製造業</t>
  </si>
  <si>
    <t>2662</t>
  </si>
  <si>
    <t>金属加工機械製造業（金属工作機械を除く）</t>
  </si>
  <si>
    <t>2663</t>
  </si>
  <si>
    <t>金属工作機械用・金属加工機械用部分品・附属品製造業（機械工具、金型を除く）</t>
  </si>
  <si>
    <t>2694</t>
  </si>
  <si>
    <t>ロボット製造業</t>
  </si>
  <si>
    <t>2722</t>
  </si>
  <si>
    <t>娯楽用機械製造業</t>
  </si>
  <si>
    <t>2743</t>
  </si>
  <si>
    <t>医療用品製造業（動物用医療機械器具を含む）</t>
  </si>
  <si>
    <t>2752</t>
  </si>
  <si>
    <t>写真機・映画用機械・同附属品製造業</t>
  </si>
  <si>
    <t>2753</t>
  </si>
  <si>
    <t>光学機械用レンズ・プリズム製造業</t>
  </si>
  <si>
    <t>2814</t>
  </si>
  <si>
    <t>集積回路製造業</t>
  </si>
  <si>
    <t>2899</t>
  </si>
  <si>
    <t>その他の電子部品・デバイス・電子回路製造業</t>
  </si>
  <si>
    <t>2912</t>
  </si>
  <si>
    <t>2914</t>
  </si>
  <si>
    <t>配電盤・電力制御装置製造業</t>
  </si>
  <si>
    <t>2929</t>
  </si>
  <si>
    <t>その他の産業用電気機械器具製造業（車両用、船舶用を含む）</t>
  </si>
  <si>
    <t>2941</t>
  </si>
  <si>
    <t>電球製造業</t>
  </si>
  <si>
    <t>2961</t>
  </si>
  <si>
    <t>Ｘ線装置製造業</t>
  </si>
  <si>
    <t>3011</t>
  </si>
  <si>
    <t>有線通信機械器具製造業</t>
  </si>
  <si>
    <t>3013</t>
  </si>
  <si>
    <t>無線通信機械器具製造業</t>
  </si>
  <si>
    <t>3022</t>
  </si>
  <si>
    <t>デジタルカメラ製造業</t>
  </si>
  <si>
    <t>3023</t>
  </si>
  <si>
    <t>電気音響機械器具製造業</t>
  </si>
  <si>
    <t>3031</t>
  </si>
  <si>
    <t>電子計算機製造業（パーソナルコンピュータを除く）</t>
  </si>
  <si>
    <t>3035</t>
  </si>
  <si>
    <t>表示装置製造業</t>
  </si>
  <si>
    <t>3039</t>
  </si>
  <si>
    <t>その他の附属装置製造業</t>
  </si>
  <si>
    <t>3112</t>
  </si>
  <si>
    <t>自動車車体・附随車製造業</t>
  </si>
  <si>
    <t>3131</t>
  </si>
  <si>
    <t>船舶製造・修理業</t>
  </si>
  <si>
    <t>3132</t>
  </si>
  <si>
    <t>船体ブロック製造業</t>
  </si>
  <si>
    <t>3134</t>
  </si>
  <si>
    <t>舶用機関製造業</t>
  </si>
  <si>
    <t>3141</t>
  </si>
  <si>
    <t>航空機製造業</t>
  </si>
  <si>
    <t>3142</t>
  </si>
  <si>
    <t>航空機用原動機製造業</t>
  </si>
  <si>
    <t>3149</t>
  </si>
  <si>
    <t>その他の航空機部分品・補助装置製造業</t>
  </si>
  <si>
    <t>3151</t>
  </si>
  <si>
    <t>フォークリフトトラック・同部分品・附属品製造業</t>
  </si>
  <si>
    <t>3159</t>
  </si>
  <si>
    <t>その他の産業用運搬車両・同部分品・附属品製造業</t>
  </si>
  <si>
    <t>3191</t>
  </si>
  <si>
    <t>自転車・同部分品製造業</t>
  </si>
  <si>
    <t>3211</t>
  </si>
  <si>
    <t>貴金属・宝石製装身具（ジュエリー）製品製造業</t>
  </si>
  <si>
    <t>3212</t>
  </si>
  <si>
    <t>貴金属・宝石製装身具（ジュエリー）附属品・同材料加工業</t>
  </si>
  <si>
    <t>3219</t>
  </si>
  <si>
    <t>その他の貴金属製品製造業</t>
  </si>
  <si>
    <t>3221</t>
  </si>
  <si>
    <t>装身具・装飾品製造業（貴金属・宝石製を除く）</t>
  </si>
  <si>
    <t>3223</t>
  </si>
  <si>
    <t>ボタン製造業</t>
  </si>
  <si>
    <t>3224</t>
  </si>
  <si>
    <t>針・ピン・ホック・スナップ・同関連品製造業</t>
  </si>
  <si>
    <t>3253</t>
  </si>
  <si>
    <t>運動用具製造業</t>
  </si>
  <si>
    <t>3261</t>
  </si>
  <si>
    <t>万年筆・ペン類・鉛筆製造業</t>
  </si>
  <si>
    <t>3262</t>
  </si>
  <si>
    <t>毛筆・絵画用品製造業（鉛筆を除く）</t>
  </si>
  <si>
    <t>3269</t>
  </si>
  <si>
    <t>その他の事務用品製造業</t>
  </si>
  <si>
    <t>3271</t>
  </si>
  <si>
    <t>漆器製造業</t>
  </si>
  <si>
    <t>3285</t>
  </si>
  <si>
    <t>喫煙用具製造業（貴金属・宝石製を除く）</t>
  </si>
  <si>
    <t>3289</t>
  </si>
  <si>
    <t>その他の生活雑貨製品製造業</t>
  </si>
  <si>
    <t>3292</t>
  </si>
  <si>
    <t>看板・標識機製造業</t>
  </si>
  <si>
    <t>3295</t>
  </si>
  <si>
    <t>工業用模型製造業</t>
  </si>
  <si>
    <t>3296</t>
  </si>
  <si>
    <t>情報記録物製造業（新聞、書籍等の印刷物を除く）</t>
  </si>
  <si>
    <t>3297</t>
  </si>
  <si>
    <t>眼鏡製造業（枠を含む）</t>
  </si>
  <si>
    <t>3731</t>
  </si>
  <si>
    <t>電気通信に附帯するサービス業</t>
  </si>
  <si>
    <t>3822</t>
  </si>
  <si>
    <t>ラジオ放送業（衛星放送業を除く）</t>
  </si>
  <si>
    <t>3923</t>
  </si>
  <si>
    <t>市場調査・世論調査・社会調査業</t>
  </si>
  <si>
    <t>4121</t>
  </si>
  <si>
    <t>レコード制作業</t>
  </si>
  <si>
    <t>4131</t>
  </si>
  <si>
    <t>新聞業</t>
  </si>
  <si>
    <t>4151</t>
  </si>
  <si>
    <t>広告制作業</t>
  </si>
  <si>
    <t>4211</t>
  </si>
  <si>
    <t>普通鉄道業</t>
  </si>
  <si>
    <t>4212</t>
  </si>
  <si>
    <t>軌道業</t>
  </si>
  <si>
    <t>4216</t>
  </si>
  <si>
    <t>鋼索鉄道業</t>
  </si>
  <si>
    <t>4217</t>
  </si>
  <si>
    <t>索道業</t>
  </si>
  <si>
    <t>4219</t>
  </si>
  <si>
    <t>その他の鉄道業</t>
  </si>
  <si>
    <t>4311</t>
  </si>
  <si>
    <t>一般乗合旅客自動車運送業</t>
  </si>
  <si>
    <t>4321</t>
  </si>
  <si>
    <t>一般乗用旅客自動車運送業</t>
  </si>
  <si>
    <t>4331</t>
  </si>
  <si>
    <t>一般貸切旅客自動車運送業</t>
  </si>
  <si>
    <t>4411</t>
  </si>
  <si>
    <t>一般貨物自動車運送業（特別積合せ貨物運送業を除く）</t>
  </si>
  <si>
    <t>4412</t>
  </si>
  <si>
    <t>特別積合せ貨物運送業</t>
  </si>
  <si>
    <t>4421</t>
  </si>
  <si>
    <t>特定貨物自動車運送業</t>
  </si>
  <si>
    <t>4431</t>
  </si>
  <si>
    <t>貨物軽自動車運送業</t>
  </si>
  <si>
    <t>4441</t>
  </si>
  <si>
    <t>集配利用運送業</t>
  </si>
  <si>
    <t>4511</t>
  </si>
  <si>
    <t>外航旅客海運業</t>
  </si>
  <si>
    <t>4521</t>
  </si>
  <si>
    <t>沿海旅客海運業</t>
  </si>
  <si>
    <t>4522</t>
  </si>
  <si>
    <t>沿海貨物海運業</t>
  </si>
  <si>
    <t>4531</t>
  </si>
  <si>
    <t>港湾旅客海運業</t>
  </si>
  <si>
    <t>4532</t>
  </si>
  <si>
    <t>河川水運業</t>
  </si>
  <si>
    <t>4533</t>
  </si>
  <si>
    <t>湖沼水運業</t>
  </si>
  <si>
    <t>4542</t>
  </si>
  <si>
    <t>内航船舶貸渡業</t>
  </si>
  <si>
    <t>4611</t>
  </si>
  <si>
    <t>航空運送業</t>
  </si>
  <si>
    <t>4821</t>
  </si>
  <si>
    <t>利用運送業（集配利用運送業を除く）</t>
  </si>
  <si>
    <t>4831</t>
  </si>
  <si>
    <t>運送代理店</t>
  </si>
  <si>
    <t>4856</t>
  </si>
  <si>
    <t>飛行場業</t>
  </si>
  <si>
    <t>4899</t>
  </si>
  <si>
    <t>他に分類されない運輸に附帯するサービス業</t>
  </si>
  <si>
    <t>5011</t>
  </si>
  <si>
    <t>各種商品卸売業（従業者が常時100人以上のもの）</t>
  </si>
  <si>
    <t>5019</t>
  </si>
  <si>
    <t>その他の各種商品卸売業</t>
  </si>
  <si>
    <t>5111</t>
  </si>
  <si>
    <t>繊維原料卸売業</t>
  </si>
  <si>
    <t>5112</t>
  </si>
  <si>
    <t>糸卸売業</t>
  </si>
  <si>
    <t>5113</t>
  </si>
  <si>
    <t>織物卸売業（室内装飾繊維品を除く）</t>
  </si>
  <si>
    <t>5121</t>
  </si>
  <si>
    <t>男子服卸売業</t>
  </si>
  <si>
    <t>5122</t>
  </si>
  <si>
    <t>婦人・子供服卸売業</t>
  </si>
  <si>
    <t>5123</t>
  </si>
  <si>
    <t>下着類卸売業</t>
  </si>
  <si>
    <t>5129</t>
  </si>
  <si>
    <t>その他の衣服卸売業</t>
  </si>
  <si>
    <t>5132</t>
  </si>
  <si>
    <t>靴・履物卸売業</t>
  </si>
  <si>
    <t>5133</t>
  </si>
  <si>
    <t>かばん・袋物卸売業</t>
  </si>
  <si>
    <t>5139</t>
  </si>
  <si>
    <t>その他の身の回り品卸売業</t>
  </si>
  <si>
    <t>5211</t>
  </si>
  <si>
    <t>米麦卸売業</t>
  </si>
  <si>
    <t>5215</t>
  </si>
  <si>
    <t>食肉卸売業</t>
  </si>
  <si>
    <t>5216</t>
  </si>
  <si>
    <t>生鮮魚介卸売業</t>
  </si>
  <si>
    <t>5222</t>
  </si>
  <si>
    <t>酒類卸売業</t>
  </si>
  <si>
    <t>5223</t>
  </si>
  <si>
    <t>乾物卸売業</t>
  </si>
  <si>
    <t>5226</t>
  </si>
  <si>
    <t>茶類卸売業</t>
  </si>
  <si>
    <t>5229</t>
  </si>
  <si>
    <t>その他の食料・飲料卸売業</t>
  </si>
  <si>
    <t>5312</t>
  </si>
  <si>
    <t>セメント卸売業</t>
  </si>
  <si>
    <t>5331</t>
  </si>
  <si>
    <t>石油卸売業</t>
  </si>
  <si>
    <t>5341</t>
  </si>
  <si>
    <t>鉄鋼粗製品卸売業</t>
  </si>
  <si>
    <t>5342</t>
  </si>
  <si>
    <t>鉄鋼一次製品卸売業</t>
  </si>
  <si>
    <t>5411</t>
  </si>
  <si>
    <t>農業用機械器具卸売業</t>
  </si>
  <si>
    <t>5413</t>
  </si>
  <si>
    <t>金属加工機械卸売業</t>
  </si>
  <si>
    <t>5419</t>
  </si>
  <si>
    <t>その他の産業機械器具卸売業</t>
  </si>
  <si>
    <t>5492</t>
  </si>
  <si>
    <t>計量器・理化学機械器具・光学機械器具等卸売業</t>
  </si>
  <si>
    <t>5515</t>
  </si>
  <si>
    <t>陶磁器・ガラス器卸売業</t>
  </si>
  <si>
    <t>5523</t>
  </si>
  <si>
    <t>化粧品卸売業</t>
  </si>
  <si>
    <t>5531</t>
  </si>
  <si>
    <t>紙卸売業</t>
  </si>
  <si>
    <t>5593</t>
  </si>
  <si>
    <t>スポーツ用品卸売業</t>
  </si>
  <si>
    <t>5596</t>
  </si>
  <si>
    <t>ジュエリー製品卸売業</t>
  </si>
  <si>
    <t>5599</t>
  </si>
  <si>
    <t>他に分類されないその他の卸売業</t>
  </si>
  <si>
    <t>5611</t>
  </si>
  <si>
    <t>百貨店、総合スーパー</t>
  </si>
  <si>
    <t>5699</t>
  </si>
  <si>
    <t>その他の各種商品小売業（従業者が常時50人未満のもの）</t>
  </si>
  <si>
    <t>5721</t>
  </si>
  <si>
    <t>男子服小売業</t>
  </si>
  <si>
    <t>5731</t>
  </si>
  <si>
    <t>婦人服小売業</t>
  </si>
  <si>
    <t>5732</t>
  </si>
  <si>
    <t>子供服小売業</t>
  </si>
  <si>
    <t>5741</t>
  </si>
  <si>
    <t>靴小売業</t>
  </si>
  <si>
    <t>5742</t>
  </si>
  <si>
    <t>履物小売業（靴を除く）</t>
  </si>
  <si>
    <t>5791</t>
  </si>
  <si>
    <t>かばん・袋物小売業</t>
  </si>
  <si>
    <t>5792</t>
  </si>
  <si>
    <t>下着類小売業</t>
  </si>
  <si>
    <t>5793</t>
  </si>
  <si>
    <t>洋品雑貨・小間物小売業</t>
  </si>
  <si>
    <t>5799</t>
  </si>
  <si>
    <t>他に分類されない織物・衣服・身の回り品小売業</t>
  </si>
  <si>
    <t>5831</t>
  </si>
  <si>
    <t>食肉小売業（卵、鳥肉を除く）</t>
  </si>
  <si>
    <t>5841</t>
  </si>
  <si>
    <t>鮮魚小売業</t>
  </si>
  <si>
    <t>5851</t>
  </si>
  <si>
    <t>酒小売業</t>
  </si>
  <si>
    <t>5861</t>
  </si>
  <si>
    <t>菓子小売業（製造小売）</t>
  </si>
  <si>
    <t>5862</t>
  </si>
  <si>
    <t>菓子小売業（製造小売でないもの）</t>
  </si>
  <si>
    <t>5891</t>
  </si>
  <si>
    <t>コンビニエンスストア（飲食料品を中心とするものに限る）</t>
  </si>
  <si>
    <t>5894</t>
  </si>
  <si>
    <t>茶類小売業</t>
  </si>
  <si>
    <t>5898</t>
  </si>
  <si>
    <t>乾物小売業</t>
  </si>
  <si>
    <t>5913</t>
  </si>
  <si>
    <t>自動車部分品・附属品小売業</t>
  </si>
  <si>
    <t>5921</t>
  </si>
  <si>
    <t>自転車小売業</t>
  </si>
  <si>
    <t>6023</t>
  </si>
  <si>
    <t>陶磁器・ガラス器小売業</t>
  </si>
  <si>
    <t>6031</t>
  </si>
  <si>
    <t>ドラッグストア</t>
  </si>
  <si>
    <t>6032</t>
  </si>
  <si>
    <t>医薬品小売業（調剤薬局を除く）</t>
  </si>
  <si>
    <t>6033</t>
  </si>
  <si>
    <t>調剤薬局</t>
  </si>
  <si>
    <t>6034</t>
  </si>
  <si>
    <t>化粧品小売業</t>
  </si>
  <si>
    <t>6041</t>
  </si>
  <si>
    <t>農業用機械器具小売業</t>
  </si>
  <si>
    <t>6051</t>
  </si>
  <si>
    <t>ガソリンスタンド</t>
  </si>
  <si>
    <t>6063</t>
  </si>
  <si>
    <t>新聞小売業</t>
  </si>
  <si>
    <t>6064</t>
  </si>
  <si>
    <t>紙・文房具小売業</t>
  </si>
  <si>
    <t>6071</t>
  </si>
  <si>
    <t>スポーツ用品小売業</t>
  </si>
  <si>
    <t>6073</t>
  </si>
  <si>
    <t>楽器小売業</t>
  </si>
  <si>
    <t>6082</t>
  </si>
  <si>
    <t>時計・眼鏡・光学機械小売業</t>
  </si>
  <si>
    <t>6092</t>
  </si>
  <si>
    <t>たばこ・喫煙具専門小売業</t>
  </si>
  <si>
    <t>6095</t>
  </si>
  <si>
    <t>ジュエリー製品小売業</t>
  </si>
  <si>
    <t>6741</t>
  </si>
  <si>
    <t>生命保険媒介業</t>
  </si>
  <si>
    <t>6912</t>
  </si>
  <si>
    <t>土地賃貸業</t>
  </si>
  <si>
    <t>6921</t>
  </si>
  <si>
    <t>貸家業</t>
  </si>
  <si>
    <t>6922</t>
  </si>
  <si>
    <t>貸間業</t>
  </si>
  <si>
    <t>6931</t>
  </si>
  <si>
    <t>駐車場業</t>
  </si>
  <si>
    <t>7019</t>
  </si>
  <si>
    <t>その他の各種物品賃貸業</t>
  </si>
  <si>
    <t>7021</t>
  </si>
  <si>
    <t>産業用機械器具賃貸業（建設機械器具を除く）</t>
  </si>
  <si>
    <t>7041</t>
  </si>
  <si>
    <t>自動車賃貸業</t>
  </si>
  <si>
    <t>7051</t>
  </si>
  <si>
    <t>スポーツ・娯楽用品賃貸業</t>
  </si>
  <si>
    <t>7092</t>
  </si>
  <si>
    <t>7099</t>
  </si>
  <si>
    <t>他に分類されない物品賃貸業</t>
  </si>
  <si>
    <t>7261</t>
  </si>
  <si>
    <t>デザイン業</t>
  </si>
  <si>
    <t>7272</t>
  </si>
  <si>
    <t>芸術家業</t>
  </si>
  <si>
    <t>7292</t>
  </si>
  <si>
    <t>翻訳業（著述家業を除く）</t>
  </si>
  <si>
    <t>7299</t>
  </si>
  <si>
    <t>他に分類されない専門サービス業</t>
  </si>
  <si>
    <t>7311</t>
  </si>
  <si>
    <t>7461</t>
  </si>
  <si>
    <t>写真業（商業写真業を除く）</t>
  </si>
  <si>
    <t>7462</t>
  </si>
  <si>
    <t>商業写真業</t>
  </si>
  <si>
    <t>7511</t>
  </si>
  <si>
    <t>旅館、ホテル</t>
  </si>
  <si>
    <t>7521</t>
  </si>
  <si>
    <t>簡易宿所</t>
  </si>
  <si>
    <t>7531</t>
  </si>
  <si>
    <t>下宿業</t>
  </si>
  <si>
    <t>7592</t>
  </si>
  <si>
    <t>リゾートクラブ</t>
  </si>
  <si>
    <t>7599</t>
  </si>
  <si>
    <t>他に分類されない宿泊業</t>
  </si>
  <si>
    <t>7611</t>
  </si>
  <si>
    <t>食堂、レストラン（専門料理店を除く）</t>
  </si>
  <si>
    <t>7621</t>
  </si>
  <si>
    <t>日本料理店</t>
  </si>
  <si>
    <t>7622</t>
  </si>
  <si>
    <t>料亭</t>
  </si>
  <si>
    <t>7623</t>
  </si>
  <si>
    <t>中華料理店</t>
  </si>
  <si>
    <t>7624</t>
  </si>
  <si>
    <t>ラーメン店</t>
  </si>
  <si>
    <t>7625</t>
  </si>
  <si>
    <t>焼肉店</t>
  </si>
  <si>
    <t>7629</t>
  </si>
  <si>
    <t>その他の専門料理店</t>
  </si>
  <si>
    <t>7631</t>
  </si>
  <si>
    <t>そば・うどん店</t>
  </si>
  <si>
    <t>7641</t>
  </si>
  <si>
    <t>すし店</t>
  </si>
  <si>
    <t>7651</t>
  </si>
  <si>
    <t>酒場、ビヤホール</t>
  </si>
  <si>
    <t>7661</t>
  </si>
  <si>
    <t>バー、キャバレー、ナイトクラブ</t>
  </si>
  <si>
    <t>7671</t>
  </si>
  <si>
    <t>喫茶店</t>
  </si>
  <si>
    <t>7691</t>
  </si>
  <si>
    <t>ハンバーガー店</t>
  </si>
  <si>
    <t>7692</t>
  </si>
  <si>
    <t>お好み焼・焼きそば・たこ焼店</t>
  </si>
  <si>
    <t>7699</t>
  </si>
  <si>
    <t>他に分類されない飲食店</t>
  </si>
  <si>
    <t>7711</t>
  </si>
  <si>
    <t>持ち帰り飲食サービス業</t>
  </si>
  <si>
    <t>7721</t>
  </si>
  <si>
    <t>配達飲食サービス業</t>
  </si>
  <si>
    <t>7811</t>
  </si>
  <si>
    <t>普通洗濯業</t>
  </si>
  <si>
    <t>7812</t>
  </si>
  <si>
    <t>洗濯物取次業</t>
  </si>
  <si>
    <t>7813</t>
  </si>
  <si>
    <t>リネンサプライ業</t>
  </si>
  <si>
    <t>7821</t>
  </si>
  <si>
    <t>7831</t>
  </si>
  <si>
    <t>7841</t>
  </si>
  <si>
    <t>一般公衆浴場業</t>
  </si>
  <si>
    <t>7851</t>
  </si>
  <si>
    <t>その他の公衆浴場業</t>
  </si>
  <si>
    <t>7891</t>
  </si>
  <si>
    <t>洗張・染物業</t>
  </si>
  <si>
    <t>7893</t>
  </si>
  <si>
    <t>リラクゼーション業（手技を用いるもの）</t>
  </si>
  <si>
    <t>7894</t>
  </si>
  <si>
    <t>ネイルサービス業</t>
  </si>
  <si>
    <t>7899</t>
  </si>
  <si>
    <t>他に分類されない洗濯・理容・美容・浴場業</t>
  </si>
  <si>
    <t>7911</t>
  </si>
  <si>
    <t>7912</t>
  </si>
  <si>
    <t>旅行業者代理業</t>
  </si>
  <si>
    <t>7931</t>
  </si>
  <si>
    <t>衣服裁縫修理業</t>
  </si>
  <si>
    <t>7952</t>
  </si>
  <si>
    <t>墓地管理業</t>
  </si>
  <si>
    <t>7962</t>
  </si>
  <si>
    <t>結婚式場業</t>
  </si>
  <si>
    <t>7963</t>
  </si>
  <si>
    <t>冠婚葬祭互助会</t>
  </si>
  <si>
    <t>7992</t>
  </si>
  <si>
    <t>結婚相談業、結婚式場紹介業</t>
  </si>
  <si>
    <t>7993</t>
  </si>
  <si>
    <t>写真プリント、現像・焼付業</t>
  </si>
  <si>
    <t>7999</t>
  </si>
  <si>
    <t>他に分類されないその他の生活関連サービス業</t>
  </si>
  <si>
    <t>8011</t>
  </si>
  <si>
    <t>8021</t>
  </si>
  <si>
    <t>劇場</t>
  </si>
  <si>
    <t>8022</t>
  </si>
  <si>
    <t>興行場</t>
  </si>
  <si>
    <t>8023</t>
  </si>
  <si>
    <t>劇団</t>
  </si>
  <si>
    <t>8024</t>
  </si>
  <si>
    <t>楽団、舞踏団</t>
  </si>
  <si>
    <t>8025</t>
  </si>
  <si>
    <t>演芸・スポーツ等興行団</t>
  </si>
  <si>
    <t>8031</t>
  </si>
  <si>
    <t>競輪場</t>
  </si>
  <si>
    <t>8033</t>
  </si>
  <si>
    <t>自動車・モータボートの競走場</t>
  </si>
  <si>
    <t>8034</t>
  </si>
  <si>
    <t>競輪競技団</t>
  </si>
  <si>
    <t>8036</t>
  </si>
  <si>
    <t>自動車・モータボートの競技団</t>
  </si>
  <si>
    <t>8045</t>
  </si>
  <si>
    <t>ボウリング場</t>
  </si>
  <si>
    <t>8048</t>
  </si>
  <si>
    <t>フィットネスクラブ</t>
  </si>
  <si>
    <t>8052</t>
  </si>
  <si>
    <t>遊園地（テーマパークを除く）</t>
  </si>
  <si>
    <t>8053</t>
  </si>
  <si>
    <t>テーマパーク</t>
  </si>
  <si>
    <t>8063</t>
  </si>
  <si>
    <t>マージャンクラブ</t>
  </si>
  <si>
    <t>8064</t>
  </si>
  <si>
    <t>パチンコホール</t>
  </si>
  <si>
    <t>8065</t>
  </si>
  <si>
    <t>ゲームセンター</t>
  </si>
  <si>
    <t>8091</t>
  </si>
  <si>
    <t>ダンスホール</t>
  </si>
  <si>
    <t>8094</t>
  </si>
  <si>
    <t>芸ぎ業</t>
  </si>
  <si>
    <t>8095</t>
  </si>
  <si>
    <t>カラオケボックス業</t>
  </si>
  <si>
    <t>8096</t>
  </si>
  <si>
    <t>娯楽に附帯するサービス業</t>
  </si>
  <si>
    <t>8099</t>
  </si>
  <si>
    <t>他に分類されない娯楽業</t>
  </si>
  <si>
    <t>8213</t>
  </si>
  <si>
    <t>博物館、美術館</t>
  </si>
  <si>
    <t>8214</t>
  </si>
  <si>
    <t>動物園、植物園、水族館</t>
  </si>
  <si>
    <t>8242</t>
  </si>
  <si>
    <t>書道教授業</t>
  </si>
  <si>
    <t>8243</t>
  </si>
  <si>
    <t>生花・茶道教授業</t>
  </si>
  <si>
    <t>8245</t>
  </si>
  <si>
    <t>外国語会話教授業</t>
  </si>
  <si>
    <t>8299</t>
  </si>
  <si>
    <t>他に分類されない教育、学習支援業</t>
  </si>
  <si>
    <t>8311</t>
  </si>
  <si>
    <t>一般病院</t>
  </si>
  <si>
    <t>8312</t>
  </si>
  <si>
    <t>精神科病院</t>
  </si>
  <si>
    <t>8321</t>
  </si>
  <si>
    <t>有床診療所</t>
  </si>
  <si>
    <t>8322</t>
  </si>
  <si>
    <t>無床診療所</t>
  </si>
  <si>
    <t>8351</t>
  </si>
  <si>
    <t>あん摩マッサージ指圧師・はり師・きゅう師・柔道整復師の施術所</t>
  </si>
  <si>
    <t>8359</t>
  </si>
  <si>
    <t>その他の療術業</t>
  </si>
  <si>
    <t>8361</t>
  </si>
  <si>
    <t>歯科技工所</t>
  </si>
  <si>
    <t>8543</t>
  </si>
  <si>
    <t>通所・短期入所介護事業</t>
  </si>
  <si>
    <t>8549</t>
  </si>
  <si>
    <t>その他の老人福祉・介護事業</t>
  </si>
  <si>
    <t>8919</t>
  </si>
  <si>
    <t>その他の自動車整備業</t>
  </si>
  <si>
    <t>9092</t>
  </si>
  <si>
    <t>時計修理業</t>
  </si>
  <si>
    <t>9093</t>
  </si>
  <si>
    <t>履物修理業</t>
  </si>
  <si>
    <t>9111</t>
  </si>
  <si>
    <t>職業紹介業</t>
  </si>
  <si>
    <t>9121</t>
  </si>
  <si>
    <t>労働者派遣業</t>
  </si>
  <si>
    <t>9221</t>
  </si>
  <si>
    <t>ビルメンテナンス業</t>
  </si>
  <si>
    <t>9229</t>
  </si>
  <si>
    <t>その他の建物サービス業</t>
  </si>
  <si>
    <t>9231</t>
  </si>
  <si>
    <t>警備業</t>
  </si>
  <si>
    <t>9291</t>
  </si>
  <si>
    <t>ディスプレイ業</t>
  </si>
  <si>
    <t>9299</t>
  </si>
  <si>
    <t>他に分類されないその他の事業サービス業（集金業、取立業（公共料金又はこれに準ずるものに係るものを除く）を除く）</t>
  </si>
  <si>
    <t>9511</t>
  </si>
  <si>
    <t>集会場</t>
  </si>
  <si>
    <t>※以上に掲げる業種であっても、風俗営業等の規制及び業務の適正化等に関する法律（昭和２３年法律第１２２号。以下「適正化法」という。）第２条第１項第１号から第３号までに規定するものについては、公序良俗の観点から問題がないものに限る。また、以上に掲げる業種であっても、適正化法第２条第５項に規定する営業は除く。</t>
    <phoneticPr fontId="2"/>
  </si>
  <si>
    <t>業種令和4年1月1日以降対応</t>
    <rPh sb="0" eb="2">
      <t>ギョウシュ</t>
    </rPh>
    <rPh sb="2" eb="4">
      <t>レイワ</t>
    </rPh>
    <rPh sb="5" eb="6">
      <t>ネン</t>
    </rPh>
    <rPh sb="7" eb="8">
      <t>ガツ</t>
    </rPh>
    <rPh sb="9" eb="10">
      <t>ニチ</t>
    </rPh>
    <rPh sb="10" eb="12">
      <t>イコウ</t>
    </rPh>
    <rPh sb="12" eb="14">
      <t>タイオウ</t>
    </rPh>
    <phoneticPr fontId="2"/>
  </si>
  <si>
    <t>危機関連終了</t>
    <rPh sb="0" eb="2">
      <t>キキ</t>
    </rPh>
    <rPh sb="2" eb="4">
      <t>カンレン</t>
    </rPh>
    <rPh sb="4" eb="6">
      <t>シュウリョウ</t>
    </rPh>
    <phoneticPr fontId="2"/>
  </si>
  <si>
    <t>指定期間：令和４年１月１日～令和４年３月31日</t>
    <rPh sb="5" eb="6">
      <t>レイ</t>
    </rPh>
    <rPh sb="6" eb="7">
      <t>ワ</t>
    </rPh>
    <rPh sb="8" eb="9">
      <t>ネン</t>
    </rPh>
    <rPh sb="10" eb="11">
      <t>ツキ</t>
    </rPh>
    <rPh sb="12" eb="13">
      <t>ヒ</t>
    </rPh>
    <rPh sb="14" eb="15">
      <t>レイ</t>
    </rPh>
    <rPh sb="15" eb="16">
      <t>ワ</t>
    </rPh>
    <rPh sb="17" eb="18">
      <t>ネン</t>
    </rPh>
    <rPh sb="19" eb="20">
      <t>ツキ</t>
    </rPh>
    <rPh sb="22" eb="23">
      <t>ヒ</t>
    </rPh>
    <phoneticPr fontId="7"/>
  </si>
  <si>
    <t>工芸農作物農業（製造加工設備を有する茶作農業であって、荒茶及び仕上茶の製造を行っているものに限る。）</t>
  </si>
  <si>
    <t>0542</t>
  </si>
  <si>
    <t>石英粗面岩・同類似岩石採石業</t>
  </si>
  <si>
    <t>0546</t>
  </si>
  <si>
    <t>砂岩採石業</t>
  </si>
  <si>
    <t>0553</t>
  </si>
  <si>
    <t>ドロマイト鉱業</t>
  </si>
  <si>
    <t>0554</t>
  </si>
  <si>
    <t>長石鉱業</t>
  </si>
  <si>
    <t>0555</t>
  </si>
  <si>
    <t>けい石鉱業</t>
  </si>
  <si>
    <t>0557</t>
  </si>
  <si>
    <t>石灰石鉱業</t>
  </si>
  <si>
    <t>0721</t>
  </si>
  <si>
    <t>とび工事業</t>
  </si>
  <si>
    <t>0722</t>
  </si>
  <si>
    <t>土工・コンクリート工事業</t>
  </si>
  <si>
    <t>0723</t>
  </si>
  <si>
    <t>特殊コンクリート工事業</t>
  </si>
  <si>
    <t>0794</t>
  </si>
  <si>
    <t>屋根工事業（金属製屋根工事業を除く）</t>
  </si>
  <si>
    <t>0952</t>
  </si>
  <si>
    <t>砂糖精製業</t>
  </si>
  <si>
    <t>0991</t>
  </si>
  <si>
    <t>でんぷん製造業</t>
  </si>
  <si>
    <t>1062</t>
  </si>
  <si>
    <t>単体飼料製造業</t>
  </si>
  <si>
    <t>1063</t>
  </si>
  <si>
    <t>有機質肥料製造業</t>
  </si>
  <si>
    <t>1125</t>
  </si>
  <si>
    <t>細幅織物業</t>
  </si>
  <si>
    <t>1153</t>
  </si>
  <si>
    <t>網地製造業（漁網を除く）</t>
  </si>
  <si>
    <t>1154</t>
  </si>
  <si>
    <t>レース製造業</t>
  </si>
  <si>
    <t>1183</t>
  </si>
  <si>
    <t>スカーフ・マフラー・ハンカチーフ製造業</t>
  </si>
  <si>
    <t>1191</t>
  </si>
  <si>
    <t>寝具製造業</t>
  </si>
  <si>
    <t>1192</t>
  </si>
  <si>
    <t>毛布製造業</t>
  </si>
  <si>
    <t>1193</t>
  </si>
  <si>
    <t>じゅうたん・その他の繊維製床敷物製造業</t>
  </si>
  <si>
    <t>1212</t>
  </si>
  <si>
    <t>単板（ベニヤ）製造業</t>
  </si>
  <si>
    <t>1222</t>
  </si>
  <si>
    <t>合板製造業</t>
  </si>
  <si>
    <t>1227</t>
  </si>
  <si>
    <t>銘木製造業</t>
  </si>
  <si>
    <t>1231</t>
  </si>
  <si>
    <t>竹・とう・きりゅう等容器製造業</t>
  </si>
  <si>
    <t>1232</t>
  </si>
  <si>
    <t>木箱製造業</t>
  </si>
  <si>
    <t>1292</t>
  </si>
  <si>
    <t>コルク加工基礎資材・コルク製品製造業</t>
  </si>
  <si>
    <t>他に分類されない木製品製造業（竹、とうを含む）</t>
  </si>
  <si>
    <t>1311</t>
  </si>
  <si>
    <t>木製家具製造業（漆塗りを除く）</t>
  </si>
  <si>
    <t>1312</t>
  </si>
  <si>
    <t>金属製家具製造業</t>
  </si>
  <si>
    <t>1321</t>
  </si>
  <si>
    <t>宗教用具製造業</t>
  </si>
  <si>
    <t>1391</t>
  </si>
  <si>
    <t>事務所用・店舗用装備品製造業</t>
  </si>
  <si>
    <t>1392</t>
  </si>
  <si>
    <t>窓用・扉用日よけ、日本びょうぶ等製造業</t>
  </si>
  <si>
    <t>1452</t>
  </si>
  <si>
    <t>角底紙袋製造業</t>
  </si>
  <si>
    <t>1612</t>
  </si>
  <si>
    <t>複合肥料製造業</t>
  </si>
  <si>
    <t>1624</t>
  </si>
  <si>
    <t>塩製造業</t>
  </si>
  <si>
    <t>1633</t>
  </si>
  <si>
    <t>発酵工業</t>
  </si>
  <si>
    <t>1634</t>
  </si>
  <si>
    <t>環式中間物・合成染料・有機顔料製造業</t>
  </si>
  <si>
    <t>1635</t>
  </si>
  <si>
    <t>プラスチック製造業</t>
  </si>
  <si>
    <t>1636</t>
  </si>
  <si>
    <t>合成ゴム製造業</t>
  </si>
  <si>
    <t>1644</t>
  </si>
  <si>
    <t>塗料製造業</t>
  </si>
  <si>
    <t>1654</t>
  </si>
  <si>
    <t>生薬・漢方製剤製造業</t>
  </si>
  <si>
    <t>1811</t>
  </si>
  <si>
    <t>プラスチック板・棒製造業</t>
  </si>
  <si>
    <t>1812</t>
  </si>
  <si>
    <t>プラスチック管製造業</t>
  </si>
  <si>
    <t>1815</t>
  </si>
  <si>
    <t>プラスチック板・棒・管・継手・異形押出製品加工業</t>
  </si>
  <si>
    <t>1824</t>
  </si>
  <si>
    <t>合成皮革製造業</t>
  </si>
  <si>
    <t>1832</t>
  </si>
  <si>
    <t>輸送機械器具用プラスチック製品製造業（加工業を除く）</t>
  </si>
  <si>
    <t>1833</t>
  </si>
  <si>
    <t>その他の工業用プラスチック製品製造業（加工業を除く）</t>
  </si>
  <si>
    <t>1843</t>
  </si>
  <si>
    <t>強化プラスチック製板・棒・管・継手製造業</t>
  </si>
  <si>
    <t>1851</t>
  </si>
  <si>
    <t>プラスチック成形材料製造業</t>
  </si>
  <si>
    <t>1932</t>
  </si>
  <si>
    <t>ゴムホース製造業</t>
  </si>
  <si>
    <t>1933</t>
  </si>
  <si>
    <t>工業用ゴム製品製造業</t>
  </si>
  <si>
    <t>1995</t>
  </si>
  <si>
    <t>再生ゴム製造業</t>
  </si>
  <si>
    <t>2113</t>
  </si>
  <si>
    <t>ガラス製加工素材製造業</t>
  </si>
  <si>
    <t>2123</t>
  </si>
  <si>
    <t>コンクリート製品製造業</t>
  </si>
  <si>
    <t>2192</t>
  </si>
  <si>
    <t>石こう（膏）製品製造業</t>
  </si>
  <si>
    <t>2199</t>
  </si>
  <si>
    <t>他に分類されない窯業・土石製品製造業</t>
  </si>
  <si>
    <t>2237</t>
  </si>
  <si>
    <t>引抜鋼管製造業</t>
  </si>
  <si>
    <t>2238</t>
  </si>
  <si>
    <t>伸線業</t>
  </si>
  <si>
    <t>2291</t>
  </si>
  <si>
    <t>鉄鋼シャースリット業</t>
  </si>
  <si>
    <t>2332</t>
  </si>
  <si>
    <t>アルミニウム・同合金圧延業（抽伸、押出しを含む）</t>
  </si>
  <si>
    <t>2421</t>
  </si>
  <si>
    <t>洋食器製造業</t>
  </si>
  <si>
    <t>2425</t>
  </si>
  <si>
    <t>手引のこぎり・のこ刃製造業</t>
  </si>
  <si>
    <t>2429</t>
  </si>
  <si>
    <t>その他の金物類製造業</t>
  </si>
  <si>
    <t>2432</t>
  </si>
  <si>
    <t>ガス機器・石油機器製造業</t>
  </si>
  <si>
    <t>2433</t>
  </si>
  <si>
    <t>温風・温水暖房装置製造業</t>
  </si>
  <si>
    <t>2439</t>
  </si>
  <si>
    <t>その他の暖房・調理装置製造業（電気機械器具、ガス機器、石油機器を除く）</t>
  </si>
  <si>
    <t>2443</t>
  </si>
  <si>
    <t>金属製サッシ・ドア製造業</t>
  </si>
  <si>
    <t>2451</t>
  </si>
  <si>
    <t>アルミニウム・同合金プレス製品製造業</t>
  </si>
  <si>
    <t>2452</t>
  </si>
  <si>
    <t>金属プレス製品製造業（アルミニウム・同合金を除く）</t>
  </si>
  <si>
    <t>2462</t>
  </si>
  <si>
    <t>溶融めっき業（表面処理鋼材製造業を除く）</t>
  </si>
  <si>
    <t>2464</t>
  </si>
  <si>
    <t>電気めっき業（表面処理鋼材製造業を除く）</t>
  </si>
  <si>
    <t>2492</t>
  </si>
  <si>
    <t>金属製スプリング製造業</t>
  </si>
  <si>
    <t>2499</t>
  </si>
  <si>
    <t>他に分類されない金属製品製造業</t>
  </si>
  <si>
    <t>2533</t>
  </si>
  <si>
    <t>物流運搬設備製造業</t>
  </si>
  <si>
    <t>2592</t>
  </si>
  <si>
    <t>弁・同附属品製造業</t>
  </si>
  <si>
    <t>2672</t>
  </si>
  <si>
    <t>フラットパネルディスプレイ製造装置製造業</t>
  </si>
  <si>
    <t>2691</t>
  </si>
  <si>
    <t>金属用金型・同部分品・附属品製造業</t>
  </si>
  <si>
    <t>2692</t>
  </si>
  <si>
    <t>非金属用金型・同部分品・附属品製造業</t>
  </si>
  <si>
    <t>2693</t>
  </si>
  <si>
    <t>真空装置・真空機器製造業</t>
  </si>
  <si>
    <t>2731</t>
  </si>
  <si>
    <t>体積計製造業</t>
  </si>
  <si>
    <t>2733</t>
  </si>
  <si>
    <t>圧力計・流量計・液面計等製造業</t>
  </si>
  <si>
    <t>2851</t>
  </si>
  <si>
    <t>電源ユニット・高周波ユニット・コントロールユニット製造業</t>
  </si>
  <si>
    <t>変圧器類製造業（電子機器用を除く）</t>
  </si>
  <si>
    <t>2922</t>
  </si>
  <si>
    <t>内燃機関電装品製造業</t>
  </si>
  <si>
    <t>3014</t>
  </si>
  <si>
    <t>ラジオ受信機・テレビジョン受信機製造業</t>
  </si>
  <si>
    <t>3021</t>
  </si>
  <si>
    <t>ビデオ機器製造業</t>
  </si>
  <si>
    <t>3033</t>
  </si>
  <si>
    <t>外部記憶装置製造業</t>
  </si>
  <si>
    <t>3111</t>
  </si>
  <si>
    <t>自動車製造業（二輪自動車を含む）</t>
  </si>
  <si>
    <t>3113</t>
  </si>
  <si>
    <t>自動車部分品・附属品製造業</t>
  </si>
  <si>
    <t>3281</t>
  </si>
  <si>
    <t>麦わら・パナマ類帽子・わら工品製造業</t>
  </si>
  <si>
    <t>3283</t>
  </si>
  <si>
    <t>うちわ・扇子・ちょうちん製造業</t>
  </si>
  <si>
    <t>3291</t>
  </si>
  <si>
    <t>煙火製造業</t>
  </si>
  <si>
    <t>3411</t>
  </si>
  <si>
    <t>ガス製造工場</t>
  </si>
  <si>
    <t>3412</t>
  </si>
  <si>
    <t>ガス供給所</t>
  </si>
  <si>
    <t>4214</t>
  </si>
  <si>
    <t>モノレール鉄道業（地下鉄道業を除く）</t>
  </si>
  <si>
    <t>4621</t>
  </si>
  <si>
    <t>航空機使用業（航空運送業を除く）</t>
  </si>
  <si>
    <t>4721</t>
  </si>
  <si>
    <t>冷蔵倉庫業</t>
  </si>
  <si>
    <t>4851</t>
  </si>
  <si>
    <t>鉄道施設提供業</t>
  </si>
  <si>
    <t>4852</t>
  </si>
  <si>
    <t>道路運送固定施設業</t>
  </si>
  <si>
    <t>5221</t>
  </si>
  <si>
    <t>砂糖・味そ・しょう油卸売業</t>
  </si>
  <si>
    <t>5322</t>
  </si>
  <si>
    <t>プラスチック卸売業</t>
  </si>
  <si>
    <t>5363</t>
  </si>
  <si>
    <t>非鉄金属スクラップ卸売業</t>
  </si>
  <si>
    <t>5369</t>
  </si>
  <si>
    <t>その他の再生資源卸売業</t>
  </si>
  <si>
    <t>5421</t>
  </si>
  <si>
    <t>自動車卸売業（二輪自動車を含む）</t>
  </si>
  <si>
    <t>5422</t>
  </si>
  <si>
    <t>自動車部分品・附属品卸売業（中古品を除く）</t>
  </si>
  <si>
    <t>5491</t>
  </si>
  <si>
    <t>輸送用機械器具卸売業（自動車を除く）</t>
  </si>
  <si>
    <t>5511</t>
  </si>
  <si>
    <t>家具・建具卸売業</t>
  </si>
  <si>
    <t>5514</t>
  </si>
  <si>
    <t>室内装飾繊維品卸売業</t>
  </si>
  <si>
    <t>5519</t>
  </si>
  <si>
    <t>その他のじゅう器卸売業</t>
  </si>
  <si>
    <t>5521</t>
  </si>
  <si>
    <t>医薬品卸売業</t>
  </si>
  <si>
    <t>5532</t>
  </si>
  <si>
    <t>紙製品卸売業</t>
  </si>
  <si>
    <t>5591</t>
  </si>
  <si>
    <t>金物卸売業</t>
  </si>
  <si>
    <t>5592</t>
  </si>
  <si>
    <t>肥料・飼料卸売業</t>
  </si>
  <si>
    <t>5712</t>
  </si>
  <si>
    <t>寝具小売業</t>
  </si>
  <si>
    <t>5911</t>
  </si>
  <si>
    <t>自動車（新車）小売業</t>
  </si>
  <si>
    <t>5912</t>
  </si>
  <si>
    <t>中古自動車小売業</t>
  </si>
  <si>
    <t>6011</t>
  </si>
  <si>
    <t>家具小売業</t>
  </si>
  <si>
    <t>6014</t>
  </si>
  <si>
    <t>宗教用具小売業</t>
  </si>
  <si>
    <t>6021</t>
  </si>
  <si>
    <t>金物小売業</t>
  </si>
  <si>
    <t>6029</t>
  </si>
  <si>
    <t>他に分類されないじゅう器小売業</t>
  </si>
  <si>
    <t>6043</t>
  </si>
  <si>
    <t>肥料・飼料小売業</t>
  </si>
  <si>
    <t>6052</t>
  </si>
  <si>
    <t>燃料小売業（ガソリンスタンドを除く）</t>
  </si>
  <si>
    <t>6061</t>
  </si>
  <si>
    <t>書籍・雑誌小売業（古本を除く）</t>
  </si>
  <si>
    <t>6911</t>
  </si>
  <si>
    <t>貸事務所業</t>
  </si>
  <si>
    <t>6919</t>
  </si>
  <si>
    <t>その他の不動産賃貸業</t>
  </si>
  <si>
    <t>音楽・映像記録物賃貸業（映画フィルム賃貸業などを除く）</t>
  </si>
  <si>
    <t>7421</t>
  </si>
  <si>
    <t>建築設計業</t>
  </si>
  <si>
    <t>7429</t>
  </si>
  <si>
    <t>その他の土木建築サービス業</t>
  </si>
  <si>
    <t>7442</t>
  </si>
  <si>
    <t>非破壊検査業</t>
  </si>
  <si>
    <t>旅行業（旅行業者代理業を除く）</t>
  </si>
  <si>
    <t>7951</t>
  </si>
  <si>
    <t>火葬業</t>
  </si>
  <si>
    <t>8043</t>
  </si>
  <si>
    <t>ゴルフ場</t>
  </si>
  <si>
    <t>8172</t>
  </si>
  <si>
    <t>各種学校</t>
  </si>
  <si>
    <t>8813</t>
  </si>
  <si>
    <t>浄化槽清掃業</t>
  </si>
  <si>
    <t>8814</t>
  </si>
  <si>
    <t>浄化槽保守点検業</t>
  </si>
  <si>
    <t>8911</t>
  </si>
  <si>
    <t>自動車一般整備業</t>
  </si>
  <si>
    <t>9212</t>
  </si>
  <si>
    <t>複写業</t>
  </si>
  <si>
    <t>1.5.0</t>
    <phoneticPr fontId="2"/>
  </si>
  <si>
    <t>新型コロナウイルス感染症　セーフティネット認定申請書作成支援ツール</t>
    <rPh sb="0" eb="2">
      <t>シンガタ</t>
    </rPh>
    <rPh sb="9" eb="12">
      <t>カンセンショウ</t>
    </rPh>
    <rPh sb="21" eb="23">
      <t>ニンテイ</t>
    </rPh>
    <rPh sb="23" eb="25">
      <t>シンセイ</t>
    </rPh>
    <rPh sb="25" eb="26">
      <t>ショ</t>
    </rPh>
    <rPh sb="26" eb="28">
      <t>サクセイ</t>
    </rPh>
    <rPh sb="28" eb="30">
      <t>シエン</t>
    </rPh>
    <phoneticPr fontId="2"/>
  </si>
  <si>
    <t>　私は、新型コロナウイルス感染症の発生に起因して、下記のとおり、経営の安定に支障が生じておりますので、中小企業信用保険法第２条第５項第４号の規定に基づき認定されるようお願いします。</t>
    <rPh sb="32" eb="34">
      <t>ケイエイ</t>
    </rPh>
    <rPh sb="35" eb="37">
      <t>アンテイ</t>
    </rPh>
    <rPh sb="38" eb="40">
      <t>シショウ</t>
    </rPh>
    <rPh sb="41" eb="42">
      <t>ショウ</t>
    </rPh>
    <rPh sb="66" eb="67">
      <t>ダイ</t>
    </rPh>
    <rPh sb="68" eb="69">
      <t>ゴウ</t>
    </rPh>
    <phoneticPr fontId="7"/>
  </si>
  <si>
    <t>本様式は、前年以降、事業拡大等により前年比較が適当でない特段の事情がある場合に使用します。</t>
    <phoneticPr fontId="2"/>
  </si>
  <si>
    <t>　私は、新型コロナウイルス感染症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phoneticPr fontId="7"/>
  </si>
  <si>
    <t>様式変更対応</t>
    <rPh sb="0" eb="2">
      <t>ヨウシキ</t>
    </rPh>
    <rPh sb="2" eb="4">
      <t>ヘンコウ</t>
    </rPh>
    <rPh sb="4" eb="6">
      <t>タイオウ</t>
    </rPh>
    <phoneticPr fontId="2"/>
  </si>
  <si>
    <t>1.5.1</t>
    <phoneticPr fontId="2"/>
  </si>
  <si>
    <t>業種追加対応</t>
    <rPh sb="0" eb="2">
      <t>ギョウシュ</t>
    </rPh>
    <rPh sb="2" eb="4">
      <t>ツイカ</t>
    </rPh>
    <rPh sb="4" eb="6">
      <t>タイオウ</t>
    </rPh>
    <phoneticPr fontId="2"/>
  </si>
  <si>
    <t>0621</t>
  </si>
  <si>
    <t>土木工事業（造園工事業、しゅんせつ工事業及び舗装工事業を除く）</t>
  </si>
  <si>
    <t>0651</t>
  </si>
  <si>
    <t>木造建築工事業</t>
  </si>
  <si>
    <t>0661</t>
  </si>
  <si>
    <t>建築リフォーム工事業</t>
  </si>
  <si>
    <t>0712</t>
  </si>
  <si>
    <t>型枠大工工事業</t>
  </si>
  <si>
    <t>0732</t>
  </si>
  <si>
    <t>鉄筋工事業</t>
  </si>
  <si>
    <t>0771</t>
  </si>
  <si>
    <t>塗装工事業（道路標示・区画線工事業を除く）</t>
  </si>
  <si>
    <t>0772</t>
  </si>
  <si>
    <t>道路標示・区画線工事業</t>
  </si>
  <si>
    <t>0781</t>
  </si>
  <si>
    <t>床工事業</t>
  </si>
  <si>
    <t>0782</t>
  </si>
  <si>
    <t>内装工事業</t>
  </si>
  <si>
    <t>0799</t>
  </si>
  <si>
    <t>他に分類されない職別工事業</t>
  </si>
  <si>
    <t>0821</t>
  </si>
  <si>
    <t>電気通信工事業（有線テレビジョン放送設備設置工事業を除く）</t>
  </si>
  <si>
    <t>0822</t>
  </si>
  <si>
    <t>有線テレビジョン放送設備設置工事業</t>
  </si>
  <si>
    <t>0823</t>
  </si>
  <si>
    <t>信号装置工事業</t>
  </si>
  <si>
    <t>Ver1.5.1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</si>
</sst>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ggge&quot;年&quot;m&quot;月末日&quot;;@"/>
    <numFmt numFmtId="177" formatCode="[$-411]ggge&quot;年&quot;m&quot;月&quot;;@"/>
    <numFmt numFmtId="178" formatCode="ggge&quot;年&quot;m&quot;月&quot;d&quot;日&quot;"/>
    <numFmt numFmtId="179" formatCode="#,##0_ "/>
    <numFmt numFmtId="180" formatCode="0.0%;\▲0.0%"/>
    <numFmt numFmtId="181" formatCode="0.0"/>
    <numFmt numFmtId="182" formatCode="0.0&quot;％&quot;\(&quot;実&quot;&quot;績&quot;\);\▲0.0&quot;％&quot;\(&quot;実&quot;&quot;績&quot;\)"/>
    <numFmt numFmtId="183" formatCode="0.0&quot;％&quot;\(&quot;実&quot;&quot;績&quot;&quot;見&quot;&quot;込&quot;&quot;み&quot;\);\▲0.0&quot;％&quot;\(&quot;実&quot;&quot;績&quot;&quot;見&quot;&quot;込&quot;&quot;み&quot;\)"/>
    <numFmt numFmtId="184" formatCode="0.0&quot;％&quot;;\▲0.0&quot;％&quot;"/>
    <numFmt numFmtId="185" formatCode="#,##0_ &quot;人&quot;"/>
    <numFmt numFmtId="186" formatCode="[$-411]ggge&quot;年&quot;m&quot;月&quot;d&quot;日&quot;;@"/>
    <numFmt numFmtId="187" formatCode="#,###&quot;%&quot;"/>
    <numFmt numFmtId="188" formatCode="#,###"/>
    <numFmt numFmtId="189" formatCode="#,###_ "/>
    <numFmt numFmtId="190" formatCode="&quot;指定期間：&quot;0"/>
    <numFmt numFmtId="191" formatCode="[DBNum1]General"/>
    <numFmt numFmtId="192" formatCode="[DBNum1][$-411]General"/>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scheme val="minor"/>
    </font>
    <font>
      <sz val="10.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b/>
      <sz val="10.5"/>
      <color theme="1"/>
      <name val="ＭＳ Ｐゴシック"/>
      <family val="3"/>
      <charset val="128"/>
      <scheme val="minor"/>
    </font>
    <font>
      <sz val="22"/>
      <color rgb="FFFF0000"/>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theme="1"/>
      <name val="ＭＳ Ｐゴシック"/>
      <family val="3"/>
      <scheme val="minor"/>
    </font>
    <font>
      <u/>
      <sz val="11"/>
      <color theme="10"/>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9"/>
      <color indexed="8"/>
      <name val="ＭＳ Ｐゴシック"/>
      <family val="3"/>
      <charset val="128"/>
    </font>
    <font>
      <sz val="11"/>
      <name val="ＭＳ Ｐゴシック"/>
      <family val="2"/>
      <charset val="128"/>
      <scheme val="minor"/>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sz val="14"/>
      <color theme="1"/>
      <name val="ＭＳ Ｐゴシック"/>
      <family val="2"/>
      <charset val="128"/>
      <scheme val="minor"/>
    </font>
    <font>
      <b/>
      <u/>
      <sz val="11"/>
      <color rgb="FF0070C0"/>
      <name val="ＭＳ Ｐゴシック"/>
      <family val="3"/>
      <charset val="128"/>
      <scheme val="minor"/>
    </font>
    <font>
      <sz val="11"/>
      <name val="ＭＳ Ｐゴシック"/>
      <family val="3"/>
      <charset val="128"/>
    </font>
    <font>
      <sz val="12"/>
      <color theme="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b/>
      <u/>
      <sz val="11"/>
      <color rgb="FF0070C0"/>
      <name val="ＭＳ Ｐゴシック"/>
      <family val="2"/>
      <charset val="128"/>
      <scheme val="minor"/>
    </font>
    <font>
      <b/>
      <sz val="14"/>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u/>
      <sz val="9"/>
      <color theme="10"/>
      <name val="ＭＳ Ｐゴシック"/>
      <family val="2"/>
      <charset val="128"/>
      <scheme val="minor"/>
    </font>
    <font>
      <u/>
      <sz val="8"/>
      <color theme="10"/>
      <name val="ＭＳ Ｐゴシック"/>
      <family val="2"/>
      <charset val="128"/>
      <scheme val="minor"/>
    </font>
    <font>
      <sz val="12"/>
      <name val="ＭＳ Ｐゴシック"/>
      <family val="2"/>
      <charset val="128"/>
      <scheme val="minor"/>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39997558519241921"/>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top/>
      <bottom style="hair">
        <color auto="1"/>
      </bottom>
      <diagonal/>
    </border>
    <border>
      <left/>
      <right/>
      <top/>
      <bottom style="thin">
        <color indexed="64"/>
      </bottom>
      <diagonal/>
    </border>
    <border>
      <left/>
      <right/>
      <top style="hair">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22"/>
      </left>
      <right style="thin">
        <color indexed="22"/>
      </right>
      <top style="thin">
        <color indexed="22"/>
      </top>
      <bottom style="thin">
        <color indexed="22"/>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style="thin">
        <color indexed="64"/>
      </right>
      <top style="hair">
        <color indexed="64"/>
      </top>
      <bottom style="thin">
        <color indexed="64"/>
      </bottom>
      <diagonal/>
    </border>
    <border>
      <left/>
      <right style="thin">
        <color indexed="64"/>
      </right>
      <top style="hair">
        <color auto="1"/>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diagonal/>
    </border>
    <border>
      <left/>
      <right style="thin">
        <color indexed="64"/>
      </right>
      <top style="hair">
        <color auto="1"/>
      </top>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hair">
        <color auto="1"/>
      </right>
      <top/>
      <bottom style="hair">
        <color auto="1"/>
      </bottom>
      <diagonal/>
    </border>
    <border>
      <left/>
      <right style="thin">
        <color indexed="64"/>
      </right>
      <top style="thin">
        <color indexed="64"/>
      </top>
      <bottom style="thin">
        <color auto="1"/>
      </bottom>
      <diagonal/>
    </border>
    <border>
      <left style="hair">
        <color auto="1"/>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s>
  <cellStyleXfs count="1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1" fillId="0" borderId="0">
      <alignment vertical="center"/>
    </xf>
    <xf numFmtId="0" fontId="13" fillId="0" borderId="0">
      <alignment vertical="center"/>
    </xf>
    <xf numFmtId="0" fontId="13" fillId="0" borderId="0">
      <alignment vertical="center"/>
    </xf>
    <xf numFmtId="0" fontId="1" fillId="0" borderId="0">
      <alignment vertical="center"/>
    </xf>
    <xf numFmtId="0" fontId="13" fillId="0" borderId="0">
      <alignment vertical="center"/>
    </xf>
    <xf numFmtId="0" fontId="14" fillId="0" borderId="0" applyNumberFormat="0" applyFill="0" applyBorder="0" applyAlignment="0" applyProtection="0">
      <alignment vertical="center"/>
    </xf>
    <xf numFmtId="0" fontId="16" fillId="0" borderId="0"/>
    <xf numFmtId="0" fontId="24" fillId="0" borderId="0"/>
    <xf numFmtId="0" fontId="20" fillId="0" borderId="0">
      <alignment vertical="center"/>
    </xf>
    <xf numFmtId="0" fontId="20" fillId="0" borderId="0">
      <alignment vertical="center"/>
    </xf>
    <xf numFmtId="0" fontId="5" fillId="0" borderId="0"/>
  </cellStyleXfs>
  <cellXfs count="45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6" fillId="0" borderId="0" xfId="3" applyFont="1" applyProtection="1"/>
    <xf numFmtId="0" fontId="5" fillId="0" borderId="0" xfId="3" applyProtection="1"/>
    <xf numFmtId="0" fontId="6" fillId="0" borderId="1" xfId="3" applyFont="1" applyBorder="1" applyProtection="1"/>
    <xf numFmtId="0" fontId="6" fillId="0" borderId="3" xfId="3" applyFont="1" applyBorder="1" applyProtection="1"/>
    <xf numFmtId="0" fontId="6" fillId="0" borderId="4" xfId="3" applyFont="1" applyBorder="1" applyProtection="1"/>
    <xf numFmtId="0" fontId="6" fillId="0" borderId="0" xfId="3" applyFont="1" applyBorder="1" applyProtection="1"/>
    <xf numFmtId="0" fontId="6" fillId="0" borderId="5" xfId="3" applyFont="1" applyBorder="1" applyProtection="1"/>
    <xf numFmtId="0" fontId="10" fillId="0" borderId="0" xfId="3" applyFont="1" applyBorder="1" applyAlignment="1" applyProtection="1">
      <alignment horizontal="center" vertical="center"/>
    </xf>
    <xf numFmtId="0" fontId="6" fillId="0" borderId="7" xfId="3" applyFont="1" applyBorder="1" applyProtection="1"/>
    <xf numFmtId="0" fontId="6" fillId="0" borderId="0" xfId="3" applyFont="1" applyFill="1" applyBorder="1" applyProtection="1"/>
    <xf numFmtId="0" fontId="12" fillId="0" borderId="8" xfId="3" applyFont="1" applyFill="1" applyBorder="1" applyProtection="1"/>
    <xf numFmtId="0" fontId="6" fillId="0" borderId="8" xfId="3" applyFont="1" applyFill="1" applyBorder="1" applyProtection="1"/>
    <xf numFmtId="0" fontId="11" fillId="0" borderId="0" xfId="3" applyFont="1" applyBorder="1" applyAlignment="1" applyProtection="1">
      <alignment vertical="center"/>
    </xf>
    <xf numFmtId="0" fontId="6" fillId="0" borderId="0" xfId="3" applyFont="1" applyBorder="1" applyAlignment="1" applyProtection="1">
      <alignment vertical="center"/>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0" xfId="3" applyFont="1" applyFill="1" applyProtection="1"/>
    <xf numFmtId="0" fontId="6" fillId="0" borderId="0" xfId="3" applyFont="1" applyAlignment="1" applyProtection="1">
      <alignment vertical="center"/>
    </xf>
    <xf numFmtId="179" fontId="6" fillId="0" borderId="0" xfId="3" applyNumberFormat="1" applyFont="1" applyFill="1" applyBorder="1" applyAlignment="1" applyProtection="1">
      <alignment horizontal="center" shrinkToFit="1"/>
    </xf>
    <xf numFmtId="0" fontId="6" fillId="0" borderId="10" xfId="3" applyFont="1" applyBorder="1" applyProtection="1"/>
    <xf numFmtId="0" fontId="6" fillId="0" borderId="8" xfId="3" applyFont="1" applyBorder="1" applyProtection="1"/>
    <xf numFmtId="0" fontId="6" fillId="0" borderId="11" xfId="3" applyFont="1" applyBorder="1" applyProtection="1"/>
    <xf numFmtId="0" fontId="6" fillId="0" borderId="0" xfId="3" applyFont="1" applyAlignment="1" applyProtection="1">
      <alignment vertical="top" wrapText="1"/>
    </xf>
    <xf numFmtId="0" fontId="6" fillId="0" borderId="0" xfId="3" applyFont="1" applyAlignment="1" applyProtection="1">
      <alignment vertical="top" wrapText="1"/>
    </xf>
    <xf numFmtId="0" fontId="10" fillId="0" borderId="0" xfId="3" applyFont="1" applyBorder="1" applyAlignment="1" applyProtection="1">
      <alignment horizontal="center" vertic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6" fillId="4" borderId="8" xfId="3" applyFont="1" applyFill="1" applyBorder="1" applyAlignment="1" applyProtection="1">
      <alignment vertical="center" wrapText="1" shrinkToFit="1"/>
      <protection locked="0"/>
    </xf>
    <xf numFmtId="0" fontId="4" fillId="0" borderId="0" xfId="3" applyFont="1" applyBorder="1" applyAlignment="1" applyProtection="1"/>
    <xf numFmtId="0" fontId="4" fillId="0" borderId="0" xfId="3" applyFont="1" applyBorder="1" applyAlignment="1" applyProtection="1">
      <alignment vertical="top"/>
    </xf>
    <xf numFmtId="0" fontId="12" fillId="0" borderId="0" xfId="3" applyFont="1" applyFill="1" applyBorder="1" applyProtection="1"/>
    <xf numFmtId="0" fontId="12" fillId="0" borderId="0" xfId="3" applyFont="1" applyFill="1" applyBorder="1" applyAlignment="1" applyProtection="1">
      <alignment shrinkToFit="1"/>
    </xf>
    <xf numFmtId="179" fontId="6" fillId="0" borderId="0" xfId="3" applyNumberFormat="1" applyFont="1" applyFill="1" applyBorder="1" applyAlignment="1" applyProtection="1">
      <alignment vertical="center" shrinkToFit="1"/>
    </xf>
    <xf numFmtId="0" fontId="6" fillId="0" borderId="6" xfId="3" applyFont="1" applyFill="1" applyBorder="1" applyAlignment="1" applyProtection="1">
      <alignment vertical="center"/>
    </xf>
    <xf numFmtId="0" fontId="6" fillId="0" borderId="0" xfId="3" applyFont="1" applyFill="1" applyBorder="1" applyAlignment="1" applyProtection="1">
      <alignment vertical="center" wrapText="1" shrinkToFit="1"/>
      <protection locked="0"/>
    </xf>
    <xf numFmtId="0" fontId="6" fillId="0" borderId="8" xfId="3" applyFont="1" applyFill="1" applyBorder="1" applyAlignment="1" applyProtection="1">
      <alignment vertical="center" wrapText="1" shrinkToFit="1"/>
      <protection locked="0"/>
    </xf>
    <xf numFmtId="0" fontId="6" fillId="0" borderId="0" xfId="3" applyFont="1" applyAlignment="1" applyProtection="1">
      <alignment vertical="top" wrapText="1"/>
    </xf>
    <xf numFmtId="0" fontId="6" fillId="0" borderId="0" xfId="3" applyFont="1" applyBorder="1" applyAlignment="1" applyProtection="1">
      <alignment horizontal="center"/>
    </xf>
    <xf numFmtId="0" fontId="6" fillId="0" borderId="0" xfId="3" applyFont="1" applyBorder="1" applyAlignment="1" applyProtection="1">
      <alignment vertical="top" wrapText="1"/>
    </xf>
    <xf numFmtId="0" fontId="10" fillId="0" borderId="0" xfId="3" applyFont="1" applyBorder="1" applyAlignment="1" applyProtection="1">
      <alignment horizontal="center" vertical="center"/>
    </xf>
    <xf numFmtId="0" fontId="6" fillId="0" borderId="0" xfId="3" applyFont="1" applyAlignment="1" applyProtection="1">
      <alignment wrapText="1"/>
    </xf>
    <xf numFmtId="179" fontId="6" fillId="0" borderId="0" xfId="3" applyNumberFormat="1" applyFont="1" applyFill="1" applyBorder="1" applyAlignment="1" applyProtection="1">
      <alignment horizontal="center" vertical="center" shrinkToFit="1"/>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0" fontId="6" fillId="0" borderId="8" xfId="3" applyFont="1" applyFill="1" applyBorder="1" applyAlignment="1" applyProtection="1">
      <alignment horizontal="center"/>
    </xf>
    <xf numFmtId="0" fontId="6" fillId="0" borderId="0" xfId="3" applyFont="1" applyFill="1" applyBorder="1" applyAlignment="1" applyProtection="1">
      <alignment horizontal="left" shrinkToFit="1"/>
    </xf>
    <xf numFmtId="0" fontId="6" fillId="0" borderId="8" xfId="3" applyFont="1" applyFill="1" applyBorder="1" applyAlignment="1" applyProtection="1">
      <alignment horizontal="center"/>
    </xf>
    <xf numFmtId="180" fontId="6" fillId="0" borderId="0" xfId="3" applyNumberFormat="1" applyFont="1" applyFill="1" applyBorder="1" applyAlignment="1" applyProtection="1">
      <alignment shrinkToFit="1"/>
    </xf>
    <xf numFmtId="0" fontId="8" fillId="0" borderId="0" xfId="3" applyFont="1" applyBorder="1" applyAlignment="1" applyProtection="1">
      <alignment horizontal="center"/>
    </xf>
    <xf numFmtId="0" fontId="6" fillId="0" borderId="13" xfId="3" applyFont="1" applyFill="1" applyBorder="1" applyAlignment="1" applyProtection="1"/>
    <xf numFmtId="0" fontId="6" fillId="0" borderId="8" xfId="3" applyFont="1" applyFill="1" applyBorder="1" applyAlignment="1" applyProtection="1"/>
    <xf numFmtId="0" fontId="6" fillId="0" borderId="2" xfId="3" applyFont="1" applyFill="1" applyBorder="1" applyAlignment="1" applyProtection="1">
      <alignment horizontal="center"/>
    </xf>
    <xf numFmtId="0" fontId="6" fillId="0" borderId="0" xfId="3" applyFont="1" applyFill="1" applyBorder="1" applyAlignment="1" applyProtection="1">
      <alignment vertical="center"/>
      <protection locked="0"/>
    </xf>
    <xf numFmtId="0" fontId="6" fillId="0" borderId="0" xfId="3" applyFont="1" applyFill="1" applyBorder="1" applyAlignment="1" applyProtection="1"/>
    <xf numFmtId="181" fontId="0" fillId="0" borderId="0" xfId="2" applyNumberFormat="1" applyFont="1">
      <alignment vertical="center"/>
    </xf>
    <xf numFmtId="3" fontId="6" fillId="0" borderId="0" xfId="3" applyNumberFormat="1" applyFont="1" applyFill="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vertical="top" wrapText="1"/>
    </xf>
    <xf numFmtId="0" fontId="17" fillId="0" borderId="19" xfId="10" applyFont="1" applyFill="1" applyBorder="1" applyAlignment="1">
      <alignment wrapText="1"/>
    </xf>
    <xf numFmtId="0" fontId="0" fillId="0" borderId="0" xfId="0">
      <alignment vertical="center"/>
    </xf>
    <xf numFmtId="177" fontId="0" fillId="0" borderId="28" xfId="0" applyNumberFormat="1" applyBorder="1">
      <alignment vertical="center"/>
    </xf>
    <xf numFmtId="177" fontId="0" fillId="0" borderId="30" xfId="0" applyNumberFormat="1" applyBorder="1">
      <alignment vertical="center"/>
    </xf>
    <xf numFmtId="177" fontId="0" fillId="0" borderId="33" xfId="0" applyNumberFormat="1" applyBorder="1">
      <alignment vertical="center"/>
    </xf>
    <xf numFmtId="0" fontId="0" fillId="0" borderId="24" xfId="0" applyBorder="1">
      <alignment vertical="center"/>
    </xf>
    <xf numFmtId="0" fontId="0" fillId="0" borderId="21" xfId="0" applyBorder="1">
      <alignment vertical="center"/>
    </xf>
    <xf numFmtId="0" fontId="0" fillId="0" borderId="26" xfId="0" applyBorder="1">
      <alignment vertical="center"/>
    </xf>
    <xf numFmtId="0" fontId="0" fillId="0" borderId="29" xfId="0" applyBorder="1">
      <alignment vertical="center"/>
    </xf>
    <xf numFmtId="0" fontId="15" fillId="0" borderId="0" xfId="0" applyFont="1">
      <alignment vertical="center"/>
    </xf>
    <xf numFmtId="0" fontId="3" fillId="0" borderId="0" xfId="0" applyFont="1">
      <alignment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38" fontId="0" fillId="0" borderId="35" xfId="1" applyFont="1" applyBorder="1" applyProtection="1">
      <alignment vertical="center"/>
      <protection locked="0"/>
    </xf>
    <xf numFmtId="38" fontId="0" fillId="0" borderId="36" xfId="1" applyFont="1" applyBorder="1" applyProtection="1">
      <alignment vertical="center"/>
      <protection locked="0"/>
    </xf>
    <xf numFmtId="38" fontId="0" fillId="0" borderId="37" xfId="1" applyFont="1" applyBorder="1" applyProtection="1">
      <alignment vertical="center"/>
      <protection locked="0"/>
    </xf>
    <xf numFmtId="38" fontId="0" fillId="5" borderId="36" xfId="1" applyFont="1" applyFill="1" applyBorder="1" applyProtection="1">
      <alignment vertical="center"/>
      <protection locked="0"/>
    </xf>
    <xf numFmtId="0" fontId="0" fillId="0" borderId="0" xfId="0" applyFont="1">
      <alignment vertical="center"/>
    </xf>
    <xf numFmtId="179" fontId="6" fillId="0" borderId="6" xfId="3" applyNumberFormat="1" applyFont="1" applyFill="1" applyBorder="1" applyAlignment="1" applyProtection="1">
      <alignment vertical="center" shrinkToFit="1"/>
    </xf>
    <xf numFmtId="0" fontId="0" fillId="2" borderId="12" xfId="0" applyFill="1" applyBorder="1" applyProtection="1">
      <alignment vertical="center"/>
      <protection locked="0"/>
    </xf>
    <xf numFmtId="186" fontId="0" fillId="2" borderId="40" xfId="0" applyNumberFormat="1" applyFill="1" applyBorder="1" applyProtection="1">
      <alignment vertical="center"/>
      <protection locked="0"/>
    </xf>
    <xf numFmtId="186" fontId="0" fillId="2" borderId="25" xfId="0" applyNumberFormat="1" applyFill="1" applyBorder="1" applyProtection="1">
      <alignment vertical="center"/>
      <protection locked="0"/>
    </xf>
    <xf numFmtId="0" fontId="0" fillId="0" borderId="0" xfId="0" applyFont="1" applyAlignment="1">
      <alignment horizontal="center" vertical="center"/>
    </xf>
    <xf numFmtId="0" fontId="14" fillId="0" borderId="0" xfId="9" applyAlignment="1">
      <alignment horizontal="center" vertical="center" wrapText="1"/>
    </xf>
    <xf numFmtId="0" fontId="0" fillId="0" borderId="0" xfId="0" applyAlignment="1">
      <alignment horizontal="right" vertical="center"/>
    </xf>
    <xf numFmtId="0" fontId="0" fillId="0" borderId="0" xfId="0" applyAlignment="1">
      <alignment vertical="top"/>
    </xf>
    <xf numFmtId="0" fontId="0" fillId="0" borderId="0" xfId="0" applyAlignment="1"/>
    <xf numFmtId="0" fontId="18" fillId="0" borderId="0" xfId="0" applyNumberFormat="1" applyFont="1" applyAlignment="1">
      <alignment horizontal="right" vertical="center"/>
    </xf>
    <xf numFmtId="0" fontId="23" fillId="0" borderId="0" xfId="9" applyNumberFormat="1" applyFont="1" applyAlignment="1">
      <alignment horizontal="center" vertical="center"/>
    </xf>
    <xf numFmtId="0" fontId="23" fillId="0" borderId="30" xfId="9" applyFont="1" applyBorder="1" applyAlignment="1">
      <alignment horizontal="center" vertical="center"/>
    </xf>
    <xf numFmtId="0" fontId="23" fillId="0" borderId="33" xfId="9" applyFont="1" applyBorder="1" applyAlignment="1">
      <alignment horizontal="center" vertical="center"/>
    </xf>
    <xf numFmtId="38" fontId="0" fillId="5" borderId="37" xfId="1" applyFont="1" applyFill="1" applyBorder="1" applyProtection="1">
      <alignment vertical="center"/>
      <protection locked="0"/>
    </xf>
    <xf numFmtId="38" fontId="0" fillId="6" borderId="36" xfId="1" applyFont="1" applyFill="1" applyBorder="1" applyProtection="1">
      <alignment vertical="center"/>
      <protection locked="0"/>
    </xf>
    <xf numFmtId="38" fontId="0" fillId="7" borderId="36" xfId="1" applyFont="1" applyFill="1" applyBorder="1" applyProtection="1">
      <alignment vertical="center"/>
      <protection locked="0"/>
    </xf>
    <xf numFmtId="0" fontId="3" fillId="0" borderId="40" xfId="0" applyFont="1" applyBorder="1" applyAlignment="1">
      <alignment horizontal="center" vertical="center" wrapText="1" shrinkToFit="1"/>
    </xf>
    <xf numFmtId="0" fontId="3" fillId="0" borderId="25" xfId="0" applyFont="1" applyBorder="1" applyAlignment="1">
      <alignment horizontal="center" vertical="center" wrapText="1" shrinkToFit="1"/>
    </xf>
    <xf numFmtId="0" fontId="0" fillId="0" borderId="41" xfId="0" applyBorder="1" applyAlignment="1">
      <alignment horizontal="center" vertical="center"/>
    </xf>
    <xf numFmtId="49" fontId="0" fillId="2" borderId="15" xfId="0" applyNumberFormat="1" applyFill="1" applyBorder="1" applyAlignment="1" applyProtection="1">
      <alignment horizontal="center" vertical="center"/>
      <protection locked="0"/>
    </xf>
    <xf numFmtId="49" fontId="0" fillId="0" borderId="0" xfId="0" applyNumberFormat="1">
      <alignment vertical="center"/>
    </xf>
    <xf numFmtId="14" fontId="0" fillId="0" borderId="0" xfId="0" applyNumberFormat="1">
      <alignment vertical="center"/>
    </xf>
    <xf numFmtId="0" fontId="0" fillId="0" borderId="47" xfId="0" applyBorder="1" applyAlignment="1">
      <alignment horizontal="center" vertical="center"/>
    </xf>
    <xf numFmtId="0" fontId="23" fillId="0" borderId="47" xfId="9" applyFont="1" applyBorder="1" applyAlignment="1">
      <alignment horizontal="center" vertical="center"/>
    </xf>
    <xf numFmtId="0" fontId="0" fillId="0" borderId="44" xfId="0" applyBorder="1" applyAlignment="1">
      <alignment horizontal="center" vertical="center"/>
    </xf>
    <xf numFmtId="0" fontId="23" fillId="0" borderId="44" xfId="9" applyFont="1" applyBorder="1" applyAlignment="1">
      <alignment horizontal="center" vertical="center"/>
    </xf>
    <xf numFmtId="0" fontId="0" fillId="0" borderId="30" xfId="0" applyBorder="1">
      <alignment vertical="center"/>
    </xf>
    <xf numFmtId="0" fontId="10" fillId="0" borderId="0" xfId="3" applyFont="1" applyBorder="1" applyAlignment="1" applyProtection="1">
      <alignment horizontal="center" vertical="center"/>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3" fontId="6" fillId="0" borderId="0" xfId="3" applyNumberFormat="1" applyFont="1" applyFill="1" applyBorder="1" applyAlignment="1" applyProtection="1"/>
    <xf numFmtId="0" fontId="6" fillId="0" borderId="0" xfId="3" applyFont="1" applyAlignment="1" applyProtection="1">
      <alignment vertical="top" wrapTex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10" fillId="0" borderId="0" xfId="3" applyFont="1" applyBorder="1" applyAlignment="1" applyProtection="1">
      <alignment horizontal="center" vertical="center"/>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3" fontId="6" fillId="0" borderId="49" xfId="3" applyNumberFormat="1" applyFont="1" applyFill="1" applyBorder="1" applyAlignment="1" applyProtection="1"/>
    <xf numFmtId="3" fontId="6" fillId="0" borderId="43" xfId="3" applyNumberFormat="1" applyFont="1" applyFill="1" applyBorder="1" applyAlignment="1" applyProtection="1"/>
    <xf numFmtId="0" fontId="6" fillId="0" borderId="43" xfId="3" applyFont="1" applyFill="1" applyBorder="1" applyAlignment="1" applyProtection="1"/>
    <xf numFmtId="0" fontId="6" fillId="0" borderId="8" xfId="3" applyFont="1" applyFill="1" applyBorder="1" applyAlignment="1" applyProtection="1">
      <alignment vertical="center"/>
    </xf>
    <xf numFmtId="0" fontId="6" fillId="0" borderId="49" xfId="3" applyFont="1" applyFill="1" applyBorder="1" applyAlignment="1" applyProtection="1">
      <alignment vertical="center"/>
    </xf>
    <xf numFmtId="0" fontId="6" fillId="0" borderId="49" xfId="3" applyFont="1" applyFill="1" applyBorder="1" applyProtection="1"/>
    <xf numFmtId="0" fontId="6" fillId="0" borderId="49" xfId="3" applyFont="1" applyFill="1" applyBorder="1" applyAlignment="1" applyProtection="1"/>
    <xf numFmtId="184" fontId="12" fillId="0" borderId="49" xfId="3" applyNumberFormat="1" applyFont="1" applyFill="1" applyBorder="1" applyAlignment="1" applyProtection="1"/>
    <xf numFmtId="184" fontId="12" fillId="0" borderId="49" xfId="3" applyNumberFormat="1" applyFont="1" applyFill="1" applyBorder="1" applyAlignment="1" applyProtection="1"/>
    <xf numFmtId="0" fontId="6" fillId="0" borderId="0" xfId="3" applyFont="1" applyBorder="1" applyAlignment="1" applyProtection="1"/>
    <xf numFmtId="0" fontId="10" fillId="0" borderId="0" xfId="3" applyFont="1" applyBorder="1" applyAlignment="1" applyProtection="1">
      <alignment horizontal="center" vertical="center"/>
    </xf>
    <xf numFmtId="0" fontId="6" fillId="0" borderId="0" xfId="3" applyFont="1" applyBorder="1" applyAlignment="1" applyProtection="1">
      <alignment horizontal="center"/>
    </xf>
    <xf numFmtId="0" fontId="6" fillId="0" borderId="0" xfId="3" applyFont="1" applyAlignment="1" applyProtection="1">
      <alignment vertical="top" wrapText="1"/>
    </xf>
    <xf numFmtId="0" fontId="6" fillId="0" borderId="0" xfId="3" applyFont="1" applyAlignment="1" applyProtection="1">
      <alignment wrapTex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49" xfId="3" applyNumberFormat="1" applyFont="1" applyFill="1" applyBorder="1" applyAlignment="1" applyProtection="1"/>
    <xf numFmtId="0" fontId="5" fillId="0" borderId="8" xfId="3" applyBorder="1" applyAlignment="1" applyProtection="1">
      <alignment horizontal="center"/>
    </xf>
    <xf numFmtId="0" fontId="5" fillId="0" borderId="49" xfId="3" applyBorder="1" applyAlignment="1" applyProtection="1">
      <alignment horizontal="center"/>
    </xf>
    <xf numFmtId="3" fontId="6" fillId="0" borderId="43" xfId="3" applyNumberFormat="1" applyFont="1" applyFill="1" applyBorder="1" applyAlignment="1" applyProtection="1"/>
    <xf numFmtId="0" fontId="6" fillId="0" borderId="8" xfId="3" applyFont="1" applyBorder="1" applyAlignment="1" applyProtection="1"/>
    <xf numFmtId="0" fontId="6" fillId="0" borderId="0" xfId="3" applyFont="1" applyFill="1" applyBorder="1" applyAlignment="1" applyProtection="1">
      <alignment horizontal="center"/>
    </xf>
    <xf numFmtId="0" fontId="5" fillId="0" borderId="0" xfId="3" applyBorder="1" applyAlignment="1" applyProtection="1">
      <alignment horizontal="center"/>
    </xf>
    <xf numFmtId="182" fontId="12" fillId="0" borderId="0" xfId="3" applyNumberFormat="1" applyFont="1" applyFill="1" applyBorder="1" applyAlignment="1" applyProtection="1"/>
    <xf numFmtId="183" fontId="12" fillId="0" borderId="43" xfId="3" applyNumberFormat="1" applyFont="1" applyFill="1" applyBorder="1" applyAlignment="1" applyProtection="1"/>
    <xf numFmtId="183" fontId="12" fillId="0" borderId="0" xfId="3" applyNumberFormat="1" applyFont="1" applyFill="1" applyBorder="1" applyAlignment="1" applyProtection="1"/>
    <xf numFmtId="0" fontId="29" fillId="0" borderId="30" xfId="9" applyFont="1" applyBorder="1" applyAlignment="1">
      <alignment horizontal="center" vertical="center"/>
    </xf>
    <xf numFmtId="0" fontId="29" fillId="0" borderId="33" xfId="9" applyFont="1"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30" fillId="0" borderId="0" xfId="0" applyFont="1">
      <alignment vertical="center"/>
    </xf>
    <xf numFmtId="0" fontId="0" fillId="0" borderId="52" xfId="0" applyBorder="1" applyAlignment="1">
      <alignment horizontal="center" vertical="center"/>
    </xf>
    <xf numFmtId="0" fontId="0" fillId="0" borderId="51" xfId="0" applyBorder="1">
      <alignment vertical="center"/>
    </xf>
    <xf numFmtId="0" fontId="0" fillId="0" borderId="0" xfId="0" applyAlignment="1">
      <alignment horizontal="center" vertical="center"/>
    </xf>
    <xf numFmtId="0" fontId="0" fillId="0" borderId="50" xfId="0" applyBorder="1">
      <alignment vertical="center"/>
    </xf>
    <xf numFmtId="0" fontId="0" fillId="0" borderId="8" xfId="0" applyBorder="1">
      <alignment vertical="center"/>
    </xf>
    <xf numFmtId="0" fontId="0" fillId="0" borderId="8" xfId="0" applyBorder="1" applyAlignment="1">
      <alignment vertical="center"/>
    </xf>
    <xf numFmtId="0" fontId="0" fillId="0" borderId="0" xfId="0" applyFill="1" applyBorder="1">
      <alignment vertical="center"/>
    </xf>
    <xf numFmtId="0" fontId="0" fillId="0" borderId="0" xfId="0" applyBorder="1" applyAlignment="1">
      <alignment vertical="center"/>
    </xf>
    <xf numFmtId="0" fontId="0" fillId="0" borderId="0" xfId="0" applyBorder="1">
      <alignment vertical="center"/>
    </xf>
    <xf numFmtId="179" fontId="4" fillId="0" borderId="8" xfId="0" applyNumberFormat="1" applyFont="1" applyBorder="1" applyAlignment="1">
      <alignment vertical="center"/>
    </xf>
    <xf numFmtId="0" fontId="3" fillId="0" borderId="8" xfId="0" applyFont="1" applyBorder="1">
      <alignment vertical="center"/>
    </xf>
    <xf numFmtId="0" fontId="3" fillId="0" borderId="43" xfId="0" applyFont="1" applyBorder="1">
      <alignment vertical="center"/>
    </xf>
    <xf numFmtId="0" fontId="32" fillId="0" borderId="0" xfId="0" applyFont="1">
      <alignment vertical="center"/>
    </xf>
    <xf numFmtId="0" fontId="32" fillId="0" borderId="4" xfId="0" applyFont="1" applyBorder="1">
      <alignment vertical="center"/>
    </xf>
    <xf numFmtId="0" fontId="32" fillId="0" borderId="0" xfId="0" applyFont="1" applyBorder="1">
      <alignment vertical="center"/>
    </xf>
    <xf numFmtId="0" fontId="32" fillId="0" borderId="5" xfId="0" applyFont="1" applyBorder="1">
      <alignment vertical="center"/>
    </xf>
    <xf numFmtId="0" fontId="32" fillId="0" borderId="11" xfId="0" applyFont="1" applyBorder="1">
      <alignment vertical="center"/>
    </xf>
    <xf numFmtId="0" fontId="11" fillId="0" borderId="0" xfId="0" applyFont="1" applyBorder="1">
      <alignment vertical="center"/>
    </xf>
    <xf numFmtId="0" fontId="11" fillId="0" borderId="5" xfId="0" applyFont="1" applyBorder="1">
      <alignment vertical="center"/>
    </xf>
    <xf numFmtId="0" fontId="11" fillId="0" borderId="4" xfId="0" applyFont="1" applyBorder="1">
      <alignment vertical="center"/>
    </xf>
    <xf numFmtId="0" fontId="11" fillId="0" borderId="10" xfId="0" applyFont="1" applyBorder="1">
      <alignment vertical="center"/>
    </xf>
    <xf numFmtId="0" fontId="11" fillId="0" borderId="8" xfId="0" applyFont="1" applyBorder="1">
      <alignment vertical="center"/>
    </xf>
    <xf numFmtId="0" fontId="11" fillId="0" borderId="11" xfId="0" applyFont="1" applyBorder="1">
      <alignment vertical="center"/>
    </xf>
    <xf numFmtId="0" fontId="11" fillId="0" borderId="4"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8" xfId="0" applyFont="1" applyBorder="1" applyAlignment="1">
      <alignment vertical="center"/>
    </xf>
    <xf numFmtId="0" fontId="0" fillId="0" borderId="62" xfId="0" applyBorder="1" applyAlignment="1">
      <alignment horizontal="center" vertical="center"/>
    </xf>
    <xf numFmtId="0" fontId="0" fillId="0" borderId="62" xfId="0" applyBorder="1">
      <alignment vertical="center"/>
    </xf>
    <xf numFmtId="0" fontId="0" fillId="0" borderId="0" xfId="0" applyNumberFormat="1" applyBorder="1" applyAlignment="1">
      <alignment horizontal="center" vertical="center"/>
    </xf>
    <xf numFmtId="0" fontId="0" fillId="0" borderId="0" xfId="0" applyNumberFormat="1" applyBorder="1" applyAlignment="1">
      <alignment vertical="center"/>
    </xf>
    <xf numFmtId="49" fontId="0" fillId="2" borderId="12" xfId="0" applyNumberFormat="1" applyFill="1" applyBorder="1" applyAlignment="1" applyProtection="1">
      <alignment horizontal="center" vertical="center"/>
      <protection locked="0"/>
    </xf>
    <xf numFmtId="0" fontId="0" fillId="0" borderId="64" xfId="0" applyBorder="1" applyAlignment="1">
      <alignment horizontal="center" vertical="center"/>
    </xf>
    <xf numFmtId="49" fontId="0" fillId="2" borderId="63" xfId="0" applyNumberFormat="1" applyFill="1" applyBorder="1" applyAlignment="1" applyProtection="1">
      <alignment horizontal="center" vertical="center"/>
      <protection locked="0"/>
    </xf>
    <xf numFmtId="0" fontId="0" fillId="0" borderId="58" xfId="0" applyBorder="1" applyAlignment="1">
      <alignment horizontal="center" vertical="center"/>
    </xf>
    <xf numFmtId="187" fontId="0" fillId="0" borderId="68" xfId="0" applyNumberFormat="1" applyBorder="1">
      <alignment vertical="center"/>
    </xf>
    <xf numFmtId="187" fontId="0" fillId="0" borderId="15" xfId="0" applyNumberFormat="1" applyBorder="1">
      <alignment vertical="center"/>
    </xf>
    <xf numFmtId="187" fontId="0" fillId="0" borderId="18" xfId="0" applyNumberFormat="1" applyBorder="1">
      <alignment vertical="center"/>
    </xf>
    <xf numFmtId="179" fontId="0" fillId="0" borderId="67" xfId="0" applyNumberFormat="1" applyBorder="1">
      <alignment vertical="center"/>
    </xf>
    <xf numFmtId="49" fontId="0" fillId="4" borderId="12" xfId="0" applyNumberFormat="1" applyFill="1" applyBorder="1" applyAlignment="1" applyProtection="1">
      <alignment horizontal="center" vertical="center"/>
      <protection locked="0"/>
    </xf>
    <xf numFmtId="179" fontId="0" fillId="2" borderId="66" xfId="0" applyNumberFormat="1" applyFill="1" applyBorder="1" applyProtection="1">
      <alignment vertical="center"/>
      <protection locked="0"/>
    </xf>
    <xf numFmtId="179" fontId="0" fillId="2" borderId="10" xfId="0" applyNumberFormat="1" applyFill="1" applyBorder="1" applyProtection="1">
      <alignment vertical="center"/>
      <protection locked="0"/>
    </xf>
    <xf numFmtId="179" fontId="0" fillId="2" borderId="67" xfId="0" applyNumberFormat="1" applyFill="1" applyBorder="1" applyProtection="1">
      <alignment vertical="center"/>
      <protection locked="0"/>
    </xf>
    <xf numFmtId="179" fontId="0" fillId="0" borderId="67" xfId="0" applyNumberFormat="1" applyBorder="1" applyProtection="1">
      <alignment vertical="center"/>
      <protection locked="0"/>
    </xf>
    <xf numFmtId="0" fontId="0" fillId="0" borderId="0" xfId="0" applyNumberFormat="1">
      <alignment vertical="center"/>
    </xf>
    <xf numFmtId="0" fontId="29" fillId="0" borderId="69" xfId="9" applyFont="1" applyBorder="1" applyAlignment="1">
      <alignment horizontal="center" vertical="center"/>
    </xf>
    <xf numFmtId="0" fontId="6" fillId="0" borderId="0" xfId="3" applyFont="1" applyAlignment="1" applyProtection="1"/>
    <xf numFmtId="3" fontId="6" fillId="0" borderId="43" xfId="3" applyNumberFormat="1" applyFont="1" applyFill="1" applyBorder="1" applyAlignment="1" applyProtection="1"/>
    <xf numFmtId="3" fontId="6" fillId="0" borderId="0" xfId="3" applyNumberFormat="1" applyFont="1" applyFill="1" applyBorder="1" applyAlignment="1" applyProtection="1"/>
    <xf numFmtId="0" fontId="0" fillId="2" borderId="64" xfId="0" applyFill="1" applyBorder="1" applyProtection="1">
      <alignment vertical="center"/>
      <protection locked="0"/>
    </xf>
    <xf numFmtId="177" fontId="0" fillId="0" borderId="70" xfId="0" applyNumberFormat="1" applyBorder="1">
      <alignment vertical="center"/>
    </xf>
    <xf numFmtId="38" fontId="0" fillId="6" borderId="76" xfId="1" applyFont="1" applyFill="1" applyBorder="1" applyProtection="1">
      <alignment vertical="center"/>
      <protection locked="0"/>
    </xf>
    <xf numFmtId="0" fontId="0" fillId="0" borderId="77" xfId="0" applyBorder="1">
      <alignment vertical="center"/>
    </xf>
    <xf numFmtId="0" fontId="34" fillId="0" borderId="64" xfId="9" applyFont="1" applyBorder="1" applyAlignment="1">
      <alignment horizontal="center" vertical="center" wrapText="1"/>
    </xf>
    <xf numFmtId="176" fontId="0" fillId="2" borderId="78" xfId="0" applyNumberFormat="1" applyFill="1" applyBorder="1" applyProtection="1">
      <alignment vertical="center"/>
      <protection locked="0"/>
    </xf>
    <xf numFmtId="38" fontId="0" fillId="6" borderId="70" xfId="1" applyFont="1" applyFill="1" applyBorder="1" applyProtection="1">
      <alignment vertical="center"/>
      <protection locked="0"/>
    </xf>
    <xf numFmtId="38" fontId="0" fillId="6" borderId="30" xfId="1" applyFont="1" applyFill="1" applyBorder="1" applyProtection="1">
      <alignment vertical="center"/>
      <protection locked="0"/>
    </xf>
    <xf numFmtId="38" fontId="0" fillId="7" borderId="30" xfId="1" applyFont="1" applyFill="1" applyBorder="1" applyProtection="1">
      <alignment vertical="center"/>
      <protection locked="0"/>
    </xf>
    <xf numFmtId="38" fontId="0" fillId="5" borderId="30" xfId="1" applyFont="1" applyFill="1" applyBorder="1" applyProtection="1">
      <alignment vertical="center"/>
      <protection locked="0"/>
    </xf>
    <xf numFmtId="38" fontId="0" fillId="5" borderId="33" xfId="1" applyFont="1" applyFill="1" applyBorder="1" applyProtection="1">
      <alignment vertical="center"/>
      <protection locked="0"/>
    </xf>
    <xf numFmtId="0" fontId="0" fillId="0" borderId="46" xfId="0" applyBorder="1" applyAlignment="1">
      <alignment vertical="center"/>
    </xf>
    <xf numFmtId="0" fontId="0" fillId="0" borderId="73" xfId="0" applyBorder="1" applyAlignment="1">
      <alignment vertical="center"/>
    </xf>
    <xf numFmtId="38" fontId="0" fillId="4" borderId="30" xfId="1" applyFont="1" applyFill="1" applyBorder="1" applyProtection="1">
      <alignment vertical="center"/>
    </xf>
    <xf numFmtId="38" fontId="0" fillId="4" borderId="36" xfId="1" applyFont="1" applyFill="1" applyBorder="1" applyProtection="1">
      <alignment vertical="center"/>
    </xf>
    <xf numFmtId="0" fontId="0" fillId="0" borderId="29" xfId="0" applyBorder="1" applyAlignment="1">
      <alignment horizontal="center" vertical="center"/>
    </xf>
    <xf numFmtId="0" fontId="35" fillId="2" borderId="12" xfId="0" applyFont="1" applyFill="1" applyBorder="1" applyAlignment="1" applyProtection="1">
      <alignment horizontal="center" vertical="center"/>
      <protection locked="0"/>
    </xf>
    <xf numFmtId="0" fontId="6" fillId="0" borderId="0" xfId="3" applyFont="1" applyAlignment="1" applyProtection="1">
      <alignment vertical="top" wrapText="1"/>
    </xf>
    <xf numFmtId="0" fontId="4" fillId="0" borderId="0" xfId="3" applyFont="1" applyBorder="1" applyAlignment="1" applyProtection="1">
      <alignment horizontal="center" vertical="top"/>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0" fontId="6" fillId="0" borderId="0" xfId="3" applyFont="1" applyFill="1" applyBorder="1" applyAlignment="1" applyProtection="1">
      <alignment vertical="center"/>
    </xf>
    <xf numFmtId="0" fontId="4" fillId="0" borderId="0" xfId="3" quotePrefix="1" applyFont="1" applyBorder="1" applyAlignment="1" applyProtection="1">
      <alignment horizontal="center" vertical="top"/>
    </xf>
    <xf numFmtId="0" fontId="0" fillId="0" borderId="0" xfId="0" applyBorder="1" applyAlignment="1">
      <alignment vertical="center"/>
    </xf>
    <xf numFmtId="0" fontId="29" fillId="0" borderId="0" xfId="9" applyFont="1" applyBorder="1" applyAlignment="1">
      <alignment horizontal="center" vertical="center"/>
    </xf>
    <xf numFmtId="0" fontId="23" fillId="0" borderId="0" xfId="9" applyFont="1" applyBorder="1" applyAlignment="1">
      <alignment horizontal="center" vertical="center"/>
    </xf>
    <xf numFmtId="0" fontId="0" fillId="0" borderId="80" xfId="0" applyBorder="1">
      <alignment vertical="center"/>
    </xf>
    <xf numFmtId="181" fontId="0" fillId="0" borderId="81" xfId="0" applyNumberFormat="1" applyBorder="1">
      <alignment vertical="center"/>
    </xf>
    <xf numFmtId="181" fontId="0" fillId="0" borderId="31" xfId="0" applyNumberFormat="1" applyBorder="1">
      <alignment vertical="center"/>
    </xf>
    <xf numFmtId="181" fontId="0" fillId="0" borderId="48" xfId="0" applyNumberFormat="1" applyBorder="1">
      <alignment vertical="center"/>
    </xf>
    <xf numFmtId="181" fontId="18" fillId="0" borderId="31" xfId="9" applyNumberFormat="1" applyFont="1" applyBorder="1">
      <alignment vertical="center"/>
    </xf>
    <xf numFmtId="181" fontId="0" fillId="0" borderId="34" xfId="0" applyNumberFormat="1" applyBorder="1">
      <alignment vertical="center"/>
    </xf>
    <xf numFmtId="0" fontId="0" fillId="0" borderId="0" xfId="0" applyBorder="1" applyAlignment="1">
      <alignment horizontal="center" vertical="center" wrapText="1"/>
    </xf>
    <xf numFmtId="0" fontId="16" fillId="0" borderId="43" xfId="10" applyFont="1" applyFill="1" applyBorder="1" applyAlignment="1" applyProtection="1">
      <alignment vertical="center" wrapText="1"/>
      <protection locked="0"/>
    </xf>
    <xf numFmtId="185" fontId="0" fillId="0" borderId="82" xfId="0" applyNumberFormat="1" applyFill="1" applyBorder="1" applyProtection="1">
      <alignment vertical="center"/>
      <protection locked="0"/>
    </xf>
    <xf numFmtId="0" fontId="28" fillId="0" borderId="0" xfId="4" applyFont="1">
      <alignment vertical="center"/>
    </xf>
    <xf numFmtId="0" fontId="28" fillId="0" borderId="0" xfId="4" applyFont="1" applyAlignment="1">
      <alignment horizontal="center" vertical="center"/>
    </xf>
    <xf numFmtId="0" fontId="36" fillId="0" borderId="0" xfId="4" applyFont="1" applyAlignment="1">
      <alignment horizontal="right" vertical="center"/>
    </xf>
    <xf numFmtId="0" fontId="1" fillId="0" borderId="0" xfId="4">
      <alignment vertical="center"/>
    </xf>
    <xf numFmtId="191" fontId="1" fillId="0" borderId="0" xfId="4" applyNumberFormat="1">
      <alignment vertical="center"/>
    </xf>
    <xf numFmtId="0" fontId="36" fillId="0" borderId="83" xfId="7" applyFont="1" applyBorder="1" applyAlignment="1">
      <alignment horizontal="center" vertical="center"/>
    </xf>
    <xf numFmtId="49" fontId="38" fillId="0" borderId="84" xfId="4" applyNumberFormat="1" applyFont="1" applyBorder="1" applyAlignment="1">
      <alignment horizontal="center" vertical="center" wrapText="1"/>
    </xf>
    <xf numFmtId="0" fontId="36" fillId="0" borderId="85" xfId="7" applyFont="1" applyBorder="1" applyAlignment="1">
      <alignment horizontal="center" vertical="center"/>
    </xf>
    <xf numFmtId="0" fontId="39" fillId="0" borderId="86" xfId="4" applyFont="1" applyBorder="1" applyAlignment="1">
      <alignment horizontal="center" vertical="center"/>
    </xf>
    <xf numFmtId="0" fontId="39" fillId="0" borderId="68" xfId="4" quotePrefix="1" applyFont="1" applyBorder="1" applyAlignment="1">
      <alignment horizontal="center" vertical="center"/>
    </xf>
    <xf numFmtId="0" fontId="39" fillId="0" borderId="87" xfId="4" applyFont="1" applyBorder="1" applyAlignment="1">
      <alignment vertical="center" wrapText="1"/>
    </xf>
    <xf numFmtId="0" fontId="36" fillId="0" borderId="0" xfId="4" applyFont="1" applyAlignment="1">
      <alignment horizontal="left" vertical="top" wrapText="1"/>
    </xf>
    <xf numFmtId="192" fontId="5" fillId="0" borderId="0" xfId="14" applyNumberFormat="1"/>
    <xf numFmtId="0" fontId="5" fillId="0" borderId="0" xfId="14"/>
    <xf numFmtId="0" fontId="39" fillId="0" borderId="68" xfId="4" applyFont="1" applyBorder="1" applyAlignment="1">
      <alignment horizontal="center" vertical="center"/>
    </xf>
    <xf numFmtId="0" fontId="39" fillId="4" borderId="87" xfId="4" applyFont="1" applyFill="1" applyBorder="1" applyAlignment="1">
      <alignment vertical="center" wrapText="1"/>
    </xf>
    <xf numFmtId="0" fontId="0" fillId="0" borderId="33" xfId="0" applyBorder="1" applyAlignment="1">
      <alignment vertical="center"/>
    </xf>
    <xf numFmtId="0" fontId="0" fillId="0" borderId="33" xfId="0" applyBorder="1" applyAlignment="1">
      <alignment vertical="center" wrapText="1"/>
    </xf>
    <xf numFmtId="0" fontId="0" fillId="0" borderId="34" xfId="0" applyBorder="1" applyAlignment="1">
      <alignment vertical="center" wrapText="1"/>
    </xf>
    <xf numFmtId="0" fontId="0" fillId="0" borderId="30" xfId="0" applyBorder="1" applyAlignment="1">
      <alignment horizontal="lef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4" xfId="0" applyBorder="1" applyAlignment="1">
      <alignment horizontal="center" vertical="center"/>
    </xf>
    <xf numFmtId="0" fontId="32" fillId="0" borderId="79" xfId="0" applyFont="1" applyBorder="1" applyAlignment="1">
      <alignment horizontal="center" vertical="center" wrapText="1"/>
    </xf>
    <xf numFmtId="0" fontId="11" fillId="0" borderId="75" xfId="0" applyFont="1" applyBorder="1" applyAlignment="1">
      <alignment horizontal="center" vertical="center"/>
    </xf>
    <xf numFmtId="0" fontId="0" fillId="0" borderId="71" xfId="0" applyBorder="1" applyAlignment="1">
      <alignment horizontal="center" vertical="center" textRotation="255"/>
    </xf>
    <xf numFmtId="0" fontId="0" fillId="0" borderId="72" xfId="0" applyBorder="1" applyAlignment="1">
      <alignment horizontal="center" vertical="center" textRotation="255"/>
    </xf>
    <xf numFmtId="0" fontId="0" fillId="0" borderId="73" xfId="0" applyBorder="1" applyAlignment="1">
      <alignment horizontal="center" vertical="center" textRotation="255"/>
    </xf>
    <xf numFmtId="0" fontId="3" fillId="0" borderId="0" xfId="0" applyFont="1" applyAlignment="1">
      <alignment vertical="center" wrapText="1"/>
    </xf>
    <xf numFmtId="0" fontId="4" fillId="0" borderId="0" xfId="0" applyFont="1" applyAlignment="1">
      <alignment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45" xfId="0" applyBorder="1" applyAlignment="1">
      <alignment horizontal="center" vertical="center"/>
    </xf>
    <xf numFmtId="0" fontId="33" fillId="0" borderId="43" xfId="9" applyFont="1" applyBorder="1" applyAlignment="1">
      <alignment horizontal="center" vertical="center" wrapText="1"/>
    </xf>
    <xf numFmtId="0" fontId="33" fillId="0" borderId="0" xfId="9" applyFont="1" applyBorder="1" applyAlignment="1">
      <alignment horizontal="center" vertical="center" wrapText="1"/>
    </xf>
    <xf numFmtId="0" fontId="0" fillId="0" borderId="15" xfId="0" applyBorder="1" applyAlignment="1">
      <alignment horizontal="center" vertical="center" shrinkToFit="1"/>
    </xf>
    <xf numFmtId="0" fontId="0" fillId="0" borderId="64" xfId="0" applyBorder="1" applyAlignment="1">
      <alignment horizontal="center" vertical="center"/>
    </xf>
    <xf numFmtId="0" fontId="0" fillId="0" borderId="65" xfId="0" applyBorder="1" applyAlignment="1">
      <alignment horizontal="center" vertical="center" shrinkToFit="1"/>
    </xf>
    <xf numFmtId="0" fontId="0" fillId="0" borderId="17" xfId="0" applyBorder="1" applyAlignment="1">
      <alignment horizontal="center" vertical="center" shrinkToFit="1"/>
    </xf>
    <xf numFmtId="0" fontId="22" fillId="0" borderId="0" xfId="0" applyFont="1" applyAlignment="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82" xfId="0" applyBorder="1" applyAlignment="1">
      <alignment horizontal="center" vertical="center"/>
    </xf>
    <xf numFmtId="0" fontId="0" fillId="0" borderId="0" xfId="0" applyAlignment="1">
      <alignment horizontal="left" vertical="center"/>
    </xf>
    <xf numFmtId="0" fontId="0" fillId="0" borderId="5" xfId="0" applyBorder="1" applyAlignment="1">
      <alignment horizontal="left" vertical="center"/>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54"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55" xfId="0" applyFill="1" applyBorder="1" applyAlignment="1" applyProtection="1">
      <alignment vertical="center"/>
      <protection locked="0"/>
    </xf>
    <xf numFmtId="0" fontId="0" fillId="0" borderId="4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36" fillId="0" borderId="0" xfId="7" applyFont="1" applyAlignment="1">
      <alignment horizontal="center" vertical="center" wrapText="1"/>
    </xf>
    <xf numFmtId="0" fontId="36" fillId="0" borderId="0" xfId="7" applyFont="1" applyAlignment="1">
      <alignment horizontal="center" vertical="center"/>
    </xf>
    <xf numFmtId="190" fontId="25" fillId="0" borderId="0" xfId="7" applyNumberFormat="1" applyFont="1" applyAlignment="1">
      <alignment horizontal="center" vertical="center" wrapText="1"/>
    </xf>
    <xf numFmtId="0" fontId="28" fillId="0" borderId="0" xfId="7" applyFont="1" applyAlignment="1">
      <alignment horizontal="left" vertical="center" wrapText="1"/>
    </xf>
    <xf numFmtId="0" fontId="27" fillId="0" borderId="88" xfId="4" applyFont="1" applyBorder="1" applyAlignment="1">
      <alignment horizontal="left" vertical="top" wrapText="1"/>
    </xf>
    <xf numFmtId="0" fontId="27" fillId="0" borderId="0" xfId="4" applyFont="1" applyAlignment="1">
      <alignment horizontal="left" vertical="top" wrapText="1"/>
    </xf>
    <xf numFmtId="0" fontId="8" fillId="0" borderId="2" xfId="3" applyFont="1" applyBorder="1" applyAlignment="1" applyProtection="1">
      <alignment horizontal="center"/>
    </xf>
    <xf numFmtId="178" fontId="6" fillId="0" borderId="0" xfId="3" applyNumberFormat="1" applyFont="1" applyFill="1" applyBorder="1" applyAlignment="1" applyProtection="1">
      <alignment horizontal="right"/>
    </xf>
    <xf numFmtId="0" fontId="9" fillId="0" borderId="0" xfId="3" applyFont="1" applyFill="1" applyBorder="1" applyAlignment="1" applyProtection="1">
      <alignment horizontal="right"/>
    </xf>
    <xf numFmtId="0" fontId="10" fillId="0" borderId="0" xfId="3" applyFont="1" applyBorder="1" applyAlignment="1" applyProtection="1">
      <alignment horizontal="center" vertical="center"/>
    </xf>
    <xf numFmtId="0" fontId="6" fillId="0" borderId="0" xfId="3" applyFont="1" applyFill="1" applyBorder="1" applyAlignment="1" applyProtection="1">
      <alignment shrinkToFit="1"/>
      <protection locked="0"/>
    </xf>
    <xf numFmtId="0" fontId="6" fillId="0" borderId="0" xfId="3" applyFont="1" applyFill="1" applyBorder="1" applyAlignment="1" applyProtection="1">
      <alignment shrinkToFit="1"/>
    </xf>
    <xf numFmtId="0" fontId="6" fillId="0" borderId="7" xfId="3" applyFont="1" applyFill="1" applyBorder="1" applyAlignment="1" applyProtection="1">
      <alignment shrinkToFit="1"/>
    </xf>
    <xf numFmtId="0" fontId="6" fillId="0" borderId="0" xfId="3" applyFont="1" applyBorder="1" applyAlignment="1" applyProtection="1">
      <alignment vertical="top" wrapText="1"/>
    </xf>
    <xf numFmtId="0" fontId="6" fillId="0" borderId="0" xfId="3" applyFont="1" applyBorder="1" applyAlignment="1" applyProtection="1">
      <alignment horizontal="center"/>
    </xf>
    <xf numFmtId="178" fontId="6" fillId="0" borderId="7" xfId="3" applyNumberFormat="1" applyFont="1" applyFill="1" applyBorder="1" applyAlignment="1" applyProtection="1">
      <alignment horizontal="right"/>
    </xf>
    <xf numFmtId="0" fontId="4" fillId="0" borderId="7" xfId="3" applyFont="1" applyBorder="1" applyAlignment="1" applyProtection="1">
      <alignment horizontal="center"/>
    </xf>
    <xf numFmtId="0" fontId="4" fillId="0" borderId="0" xfId="3" applyFont="1" applyBorder="1" applyAlignment="1" applyProtection="1">
      <alignment horizontal="center" vertical="center"/>
    </xf>
    <xf numFmtId="182" fontId="12" fillId="0" borderId="8" xfId="3" applyNumberFormat="1" applyFont="1" applyFill="1" applyBorder="1" applyAlignment="1" applyProtection="1">
      <alignment horizontal="left" shrinkToFit="1"/>
    </xf>
    <xf numFmtId="0" fontId="4" fillId="0" borderId="0" xfId="3" applyFont="1" applyBorder="1" applyAlignment="1" applyProtection="1">
      <alignment horizontal="center" vertical="top"/>
    </xf>
    <xf numFmtId="0" fontId="6" fillId="0" borderId="0" xfId="3" applyFont="1" applyBorder="1" applyAlignment="1" applyProtection="1">
      <alignment horizontal="left"/>
    </xf>
    <xf numFmtId="0" fontId="6" fillId="3" borderId="0" xfId="3" applyFont="1" applyFill="1" applyBorder="1" applyAlignment="1" applyProtection="1">
      <alignment horizontal="left" vertical="center" wrapText="1" shrinkToFit="1"/>
      <protection locked="0"/>
    </xf>
    <xf numFmtId="0" fontId="6" fillId="3" borderId="8" xfId="3" applyFont="1" applyFill="1" applyBorder="1" applyAlignment="1" applyProtection="1">
      <alignment horizontal="left" vertical="center" wrapText="1" shrinkToFit="1"/>
      <protection locked="0"/>
    </xf>
    <xf numFmtId="0" fontId="6" fillId="0" borderId="0" xfId="3" applyFont="1" applyAlignment="1" applyProtection="1">
      <alignment vertical="top" wrapText="1"/>
    </xf>
    <xf numFmtId="179" fontId="6" fillId="0" borderId="7" xfId="3" applyNumberFormat="1" applyFont="1" applyFill="1" applyBorder="1" applyAlignment="1" applyProtection="1">
      <alignment vertical="center" shrinkToFit="1"/>
    </xf>
    <xf numFmtId="179" fontId="6" fillId="0" borderId="9" xfId="3" applyNumberFormat="1" applyFont="1" applyFill="1" applyBorder="1" applyAlignment="1" applyProtection="1">
      <alignment vertical="center" shrinkToFit="1"/>
    </xf>
    <xf numFmtId="0" fontId="4" fillId="0" borderId="0" xfId="3" applyFont="1" applyFill="1" applyBorder="1" applyAlignment="1" applyProtection="1">
      <alignment horizontal="center" vertical="center"/>
    </xf>
    <xf numFmtId="183" fontId="12" fillId="0" borderId="8" xfId="3" applyNumberFormat="1" applyFont="1" applyFill="1" applyBorder="1" applyAlignment="1" applyProtection="1">
      <alignment horizontal="left" shrinkToFit="1"/>
    </xf>
    <xf numFmtId="177" fontId="0" fillId="0" borderId="0" xfId="0" applyNumberFormat="1" applyBorder="1" applyAlignment="1">
      <alignment horizontal="center" vertical="center"/>
    </xf>
    <xf numFmtId="0" fontId="0" fillId="0" borderId="0" xfId="0" applyAlignment="1">
      <alignment horizontal="center" vertical="center"/>
    </xf>
    <xf numFmtId="0" fontId="11" fillId="0" borderId="0" xfId="0" applyFont="1" applyBorder="1" applyAlignment="1" applyProtection="1">
      <alignment vertical="center"/>
      <protection locked="0"/>
    </xf>
    <xf numFmtId="0" fontId="11" fillId="0" borderId="4" xfId="0" applyFont="1" applyBorder="1" applyAlignment="1" applyProtection="1">
      <alignment vertical="center"/>
      <protection locked="0"/>
    </xf>
    <xf numFmtId="179" fontId="0" fillId="0" borderId="8" xfId="0" applyNumberFormat="1" applyBorder="1" applyAlignment="1">
      <alignment vertical="center" shrinkToFit="1"/>
    </xf>
    <xf numFmtId="0" fontId="3" fillId="0" borderId="58" xfId="0" applyFont="1" applyBorder="1" applyAlignment="1">
      <alignment vertical="center" shrinkToFit="1"/>
    </xf>
    <xf numFmtId="0" fontId="4" fillId="0" borderId="43" xfId="0" applyFont="1" applyBorder="1" applyAlignment="1">
      <alignment vertical="center" shrinkToFit="1"/>
    </xf>
    <xf numFmtId="0" fontId="4" fillId="0" borderId="59" xfId="0" applyFont="1" applyBorder="1" applyAlignment="1">
      <alignment vertical="center" shrinkToFit="1"/>
    </xf>
    <xf numFmtId="0" fontId="4" fillId="0" borderId="4"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0" fillId="0" borderId="60" xfId="0" applyBorder="1" applyAlignment="1">
      <alignment vertical="center" shrinkToFit="1"/>
    </xf>
    <xf numFmtId="0" fontId="0" fillId="0" borderId="61" xfId="0" applyBorder="1" applyAlignment="1">
      <alignment vertical="center" shrinkToFit="1"/>
    </xf>
    <xf numFmtId="0" fontId="0" fillId="0" borderId="62" xfId="0" applyBorder="1" applyAlignment="1">
      <alignment vertical="center" shrinkToFit="1"/>
    </xf>
    <xf numFmtId="179" fontId="0" fillId="0" borderId="42" xfId="0" applyNumberFormat="1" applyBorder="1" applyAlignment="1">
      <alignment vertical="center" shrinkToFit="1"/>
    </xf>
    <xf numFmtId="179" fontId="0" fillId="0" borderId="49" xfId="0" applyNumberFormat="1" applyBorder="1" applyAlignment="1">
      <alignment vertical="center" shrinkToFit="1"/>
    </xf>
    <xf numFmtId="179" fontId="0" fillId="0" borderId="43" xfId="0" applyNumberFormat="1" applyBorder="1" applyAlignment="1">
      <alignment vertical="center" shrinkToFit="1"/>
    </xf>
    <xf numFmtId="0" fontId="31" fillId="0" borderId="0" xfId="0" applyFont="1" applyAlignment="1">
      <alignment vertical="center" shrinkToFit="1"/>
    </xf>
    <xf numFmtId="0" fontId="11" fillId="0" borderId="8" xfId="0" applyFont="1" applyBorder="1" applyAlignment="1" applyProtection="1">
      <alignment vertical="center"/>
      <protection locked="0"/>
    </xf>
    <xf numFmtId="0" fontId="0" fillId="0" borderId="0" xfId="0" applyAlignment="1" applyProtection="1">
      <alignment horizontal="center" vertical="center"/>
      <protection locked="0"/>
    </xf>
    <xf numFmtId="0" fontId="3" fillId="0" borderId="0" xfId="0" applyFont="1" applyAlignment="1">
      <alignment horizontal="center" vertical="center"/>
    </xf>
    <xf numFmtId="179" fontId="4" fillId="0" borderId="8" xfId="0" applyNumberFormat="1" applyFont="1" applyBorder="1" applyAlignment="1">
      <alignment vertical="center" shrinkToFit="1"/>
    </xf>
    <xf numFmtId="179" fontId="4" fillId="0" borderId="43" xfId="0" applyNumberFormat="1" applyFont="1" applyBorder="1" applyAlignment="1">
      <alignment vertical="center" shrinkToFit="1"/>
    </xf>
    <xf numFmtId="177" fontId="0" fillId="0" borderId="0" xfId="0" applyNumberFormat="1" applyAlignment="1">
      <alignment horizontal="center" vertical="center"/>
    </xf>
    <xf numFmtId="0" fontId="0" fillId="0" borderId="0" xfId="0" applyAlignment="1">
      <alignment vertical="center" shrinkToFit="1"/>
    </xf>
    <xf numFmtId="0" fontId="0" fillId="0" borderId="8" xfId="0" applyBorder="1" applyAlignment="1">
      <alignment horizontal="center" vertical="center"/>
    </xf>
    <xf numFmtId="0" fontId="0" fillId="0" borderId="8" xfId="0" applyBorder="1" applyAlignment="1">
      <alignment horizontal="left" vertical="center"/>
    </xf>
    <xf numFmtId="177" fontId="0" fillId="0" borderId="8" xfId="0" applyNumberFormat="1" applyBorder="1" applyAlignment="1">
      <alignment horizontal="center" vertical="center"/>
    </xf>
    <xf numFmtId="0" fontId="6" fillId="0" borderId="0" xfId="3" applyFont="1" applyAlignment="1" applyProtection="1">
      <alignment horizontal="left" vertical="center"/>
    </xf>
    <xf numFmtId="0" fontId="4" fillId="0" borderId="6" xfId="3" quotePrefix="1" applyFont="1" applyBorder="1" applyAlignment="1" applyProtection="1">
      <alignment horizontal="center" vertical="top"/>
    </xf>
    <xf numFmtId="0" fontId="4" fillId="0" borderId="6" xfId="3" applyFont="1" applyBorder="1" applyAlignment="1" applyProtection="1">
      <alignment horizontal="center" vertical="top"/>
    </xf>
    <xf numFmtId="0" fontId="6" fillId="0" borderId="0" xfId="3" applyFont="1" applyAlignment="1" applyProtection="1">
      <alignment wrapText="1"/>
    </xf>
    <xf numFmtId="189" fontId="6" fillId="0" borderId="6" xfId="3" applyNumberFormat="1" applyFont="1" applyFill="1" applyBorder="1" applyAlignment="1" applyProtection="1">
      <alignment vertical="center" shrinkToFit="1"/>
    </xf>
    <xf numFmtId="179" fontId="6" fillId="0" borderId="6" xfId="3" applyNumberFormat="1" applyFont="1" applyFill="1" applyBorder="1" applyAlignment="1" applyProtection="1">
      <alignment horizontal="center" vertical="center" shrinkToFit="1"/>
    </xf>
    <xf numFmtId="0" fontId="6" fillId="0" borderId="7" xfId="3" applyFont="1" applyBorder="1" applyAlignment="1" applyProtection="1">
      <alignment horizontal="center"/>
    </xf>
    <xf numFmtId="0" fontId="6" fillId="0" borderId="0" xfId="3" applyFont="1" applyBorder="1" applyAlignment="1" applyProtection="1">
      <alignment horizontal="center" vertical="center"/>
    </xf>
    <xf numFmtId="0" fontId="6" fillId="0" borderId="0" xfId="3" applyFont="1" applyBorder="1" applyAlignment="1" applyProtection="1">
      <alignment horizontal="center" vertical="top"/>
    </xf>
    <xf numFmtId="0" fontId="6" fillId="0" borderId="2" xfId="3" applyFont="1" applyBorder="1" applyAlignment="1" applyProtection="1">
      <alignment horizontal="left" vertical="center" wrapText="1"/>
    </xf>
    <xf numFmtId="0" fontId="6" fillId="0" borderId="0" xfId="3" applyFont="1" applyBorder="1" applyAlignment="1" applyProtection="1">
      <alignment horizontal="left" vertical="center" wrapText="1"/>
    </xf>
    <xf numFmtId="0" fontId="6" fillId="0" borderId="8" xfId="3" applyFont="1" applyFill="1" applyBorder="1" applyAlignment="1" applyProtection="1">
      <alignment horizontal="center"/>
    </xf>
    <xf numFmtId="184" fontId="12" fillId="0" borderId="8" xfId="3" applyNumberFormat="1" applyFont="1" applyFill="1" applyBorder="1" applyAlignment="1" applyProtection="1">
      <alignment horizontal="center"/>
    </xf>
    <xf numFmtId="3" fontId="6" fillId="0" borderId="13" xfId="3" applyNumberFormat="1" applyFont="1" applyFill="1" applyBorder="1" applyAlignment="1" applyProtection="1"/>
    <xf numFmtId="0" fontId="6" fillId="0" borderId="16" xfId="3" applyFont="1" applyBorder="1" applyAlignment="1" applyProtection="1">
      <alignment horizontal="center"/>
    </xf>
    <xf numFmtId="0" fontId="6" fillId="0" borderId="17" xfId="3" applyFont="1" applyBorder="1" applyAlignment="1" applyProtection="1">
      <alignment horizontal="center"/>
    </xf>
    <xf numFmtId="0" fontId="6" fillId="0" borderId="18" xfId="3" applyFont="1" applyBorder="1" applyAlignment="1" applyProtection="1">
      <alignment horizontal="center"/>
    </xf>
    <xf numFmtId="0" fontId="6" fillId="0" borderId="14" xfId="3" applyFont="1" applyBorder="1" applyAlignment="1" applyProtection="1">
      <alignment horizontal="center"/>
    </xf>
    <xf numFmtId="0" fontId="6" fillId="0" borderId="12" xfId="3" applyFont="1" applyBorder="1" applyAlignment="1" applyProtection="1">
      <alignment horizontal="center"/>
    </xf>
    <xf numFmtId="0" fontId="6" fillId="0" borderId="15" xfId="3" applyFont="1" applyBorder="1" applyAlignment="1" applyProtection="1">
      <alignment horizontal="center"/>
    </xf>
    <xf numFmtId="0" fontId="6" fillId="0" borderId="1" xfId="3" applyFont="1" applyBorder="1" applyAlignment="1" applyProtection="1">
      <alignment horizontal="center"/>
    </xf>
    <xf numFmtId="0" fontId="6" fillId="0" borderId="2" xfId="3" applyFont="1" applyBorder="1" applyAlignment="1" applyProtection="1">
      <alignment horizontal="center"/>
    </xf>
    <xf numFmtId="0" fontId="6" fillId="0" borderId="13" xfId="3" applyFont="1" applyBorder="1" applyAlignment="1" applyProtection="1">
      <alignment horizontal="center"/>
    </xf>
    <xf numFmtId="0" fontId="6" fillId="0" borderId="16" xfId="3" applyFont="1" applyBorder="1" applyAlignment="1" applyProtection="1">
      <alignment horizontal="center" vertical="center" shrinkToFit="1"/>
    </xf>
    <xf numFmtId="0" fontId="6" fillId="0" borderId="17" xfId="3" applyFont="1" applyBorder="1" applyAlignment="1" applyProtection="1">
      <alignment horizontal="center" vertical="center" shrinkToFit="1"/>
    </xf>
    <xf numFmtId="0" fontId="6" fillId="0" borderId="18" xfId="3" applyFont="1" applyBorder="1" applyAlignment="1" applyProtection="1">
      <alignment horizontal="center" vertical="center" shrinkToFit="1"/>
    </xf>
    <xf numFmtId="0" fontId="6" fillId="0" borderId="14" xfId="3" applyFont="1" applyBorder="1" applyAlignment="1" applyProtection="1">
      <alignment horizontal="center" vertical="center" shrinkToFit="1"/>
    </xf>
    <xf numFmtId="0" fontId="6" fillId="0" borderId="12" xfId="3" applyFont="1" applyBorder="1" applyAlignment="1" applyProtection="1">
      <alignment horizontal="center" vertical="center" shrinkToFit="1"/>
    </xf>
    <xf numFmtId="0" fontId="6" fillId="0" borderId="15" xfId="3" applyFont="1" applyBorder="1" applyAlignment="1" applyProtection="1">
      <alignment horizontal="center" vertical="center" shrinkToFit="1"/>
    </xf>
    <xf numFmtId="178" fontId="6" fillId="4" borderId="0" xfId="3" applyNumberFormat="1" applyFont="1" applyFill="1" applyBorder="1" applyAlignment="1" applyProtection="1">
      <alignment horizontal="right"/>
    </xf>
    <xf numFmtId="188" fontId="0" fillId="0" borderId="60" xfId="0" applyNumberFormat="1" applyBorder="1" applyAlignment="1">
      <alignment vertical="center"/>
    </xf>
    <xf numFmtId="188" fontId="0" fillId="0" borderId="61" xfId="0" applyNumberFormat="1" applyBorder="1" applyAlignment="1">
      <alignment vertical="center"/>
    </xf>
    <xf numFmtId="187" fontId="0" fillId="0" borderId="60" xfId="0" applyNumberFormat="1" applyBorder="1" applyAlignment="1">
      <alignment vertical="center"/>
    </xf>
    <xf numFmtId="187" fontId="0" fillId="0" borderId="61" xfId="0" applyNumberFormat="1" applyBorder="1" applyAlignment="1">
      <alignment vertical="center"/>
    </xf>
    <xf numFmtId="187" fontId="0" fillId="0" borderId="62" xfId="0" applyNumberFormat="1" applyBorder="1" applyAlignment="1">
      <alignment vertical="center"/>
    </xf>
    <xf numFmtId="0" fontId="0" fillId="0" borderId="60" xfId="0" applyNumberFormat="1" applyBorder="1" applyAlignment="1">
      <alignment horizontal="center" vertical="center"/>
    </xf>
    <xf numFmtId="0" fontId="0" fillId="0" borderId="61" xfId="0" applyNumberFormat="1" applyBorder="1" applyAlignment="1">
      <alignment horizontal="center" vertical="center"/>
    </xf>
    <xf numFmtId="0" fontId="0" fillId="0" borderId="62" xfId="0" applyNumberFormat="1" applyBorder="1" applyAlignment="1">
      <alignment horizontal="center" vertical="center"/>
    </xf>
    <xf numFmtId="0" fontId="0" fillId="0" borderId="43" xfId="0" applyNumberFormat="1" applyBorder="1" applyAlignment="1">
      <alignment vertical="center"/>
    </xf>
    <xf numFmtId="0" fontId="0" fillId="0" borderId="43" xfId="0" applyNumberFormat="1" applyBorder="1" applyAlignment="1">
      <alignment horizontal="distributed" vertical="center"/>
    </xf>
    <xf numFmtId="0" fontId="0" fillId="0" borderId="0" xfId="0" applyNumberFormat="1" applyBorder="1" applyAlignment="1">
      <alignment horizontal="distributed" vertical="center"/>
    </xf>
    <xf numFmtId="0" fontId="0" fillId="0" borderId="0" xfId="0" applyBorder="1" applyAlignment="1">
      <alignment vertical="center"/>
    </xf>
    <xf numFmtId="0" fontId="0" fillId="0" borderId="0" xfId="0" applyNumberFormat="1" applyBorder="1" applyAlignment="1">
      <alignment vertical="center"/>
    </xf>
    <xf numFmtId="0" fontId="0" fillId="0" borderId="12" xfId="0" applyBorder="1" applyAlignment="1">
      <alignment horizontal="center" vertical="center"/>
    </xf>
    <xf numFmtId="0" fontId="0" fillId="0" borderId="60" xfId="0" applyBorder="1" applyAlignment="1">
      <alignment horizontal="center" vertical="center"/>
    </xf>
    <xf numFmtId="0" fontId="0" fillId="0" borderId="12" xfId="0" applyNumberFormat="1" applyBorder="1" applyAlignment="1">
      <alignment horizontal="center" vertical="center"/>
    </xf>
    <xf numFmtId="0" fontId="0" fillId="0" borderId="12" xfId="0" applyBorder="1" applyAlignment="1">
      <alignment vertical="center" shrinkToFit="1"/>
    </xf>
    <xf numFmtId="3" fontId="6" fillId="0" borderId="8" xfId="3" applyNumberFormat="1" applyFont="1" applyFill="1" applyBorder="1" applyAlignment="1" applyProtection="1"/>
    <xf numFmtId="184" fontId="12" fillId="0" borderId="8" xfId="3" applyNumberFormat="1" applyFont="1" applyFill="1" applyBorder="1" applyAlignment="1" applyProtection="1"/>
    <xf numFmtId="184" fontId="12" fillId="0" borderId="49" xfId="3" applyNumberFormat="1" applyFont="1" applyFill="1" applyBorder="1" applyAlignment="1" applyProtection="1"/>
    <xf numFmtId="0" fontId="6" fillId="0" borderId="5" xfId="3" applyFont="1" applyBorder="1" applyAlignment="1" applyProtection="1">
      <alignment horizontal="center"/>
    </xf>
    <xf numFmtId="0" fontId="6" fillId="0" borderId="42" xfId="3" applyFont="1" applyBorder="1" applyAlignment="1" applyProtection="1"/>
    <xf numFmtId="0" fontId="6" fillId="0" borderId="49" xfId="3" applyFont="1" applyBorder="1" applyAlignment="1" applyProtection="1"/>
    <xf numFmtId="0" fontId="6" fillId="0" borderId="50" xfId="3" applyFont="1" applyBorder="1" applyAlignment="1" applyProtection="1"/>
    <xf numFmtId="0" fontId="6" fillId="0" borderId="15" xfId="3" applyFont="1" applyBorder="1" applyAlignment="1" applyProtection="1">
      <alignment horizontal="center" shrinkToFit="1"/>
    </xf>
    <xf numFmtId="0" fontId="6" fillId="0" borderId="12" xfId="3" applyFont="1" applyBorder="1" applyAlignment="1" applyProtection="1">
      <alignment horizontal="center" shrinkToFit="1"/>
    </xf>
    <xf numFmtId="0" fontId="6" fillId="0" borderId="16" xfId="3" applyFont="1" applyBorder="1" applyAlignment="1" applyProtection="1">
      <alignment horizontal="center" shrinkToFit="1"/>
    </xf>
    <xf numFmtId="0" fontId="6" fillId="0" borderId="17" xfId="3" applyFont="1" applyBorder="1" applyAlignment="1" applyProtection="1">
      <alignment horizontal="center" shrinkToFit="1"/>
    </xf>
    <xf numFmtId="0" fontId="6" fillId="0" borderId="18" xfId="3" applyFont="1" applyBorder="1" applyAlignment="1" applyProtection="1">
      <alignment horizontal="center" shrinkToFit="1"/>
    </xf>
    <xf numFmtId="0" fontId="6" fillId="0" borderId="14" xfId="3" applyFont="1" applyBorder="1" applyAlignment="1" applyProtection="1">
      <alignment horizontal="center" shrinkToFit="1"/>
    </xf>
    <xf numFmtId="0" fontId="6" fillId="0" borderId="2" xfId="3" applyFont="1" applyFill="1" applyBorder="1" applyAlignment="1" applyProtection="1">
      <alignment horizontal="center"/>
    </xf>
    <xf numFmtId="180" fontId="12" fillId="0" borderId="2" xfId="3" applyNumberFormat="1" applyFont="1" applyFill="1" applyBorder="1" applyAlignment="1" applyProtection="1">
      <alignment horizontal="center"/>
    </xf>
    <xf numFmtId="182" fontId="12" fillId="0" borderId="8" xfId="3" applyNumberFormat="1" applyFont="1" applyFill="1" applyBorder="1" applyAlignment="1" applyProtection="1">
      <alignment horizontal="center"/>
    </xf>
    <xf numFmtId="0" fontId="6" fillId="0" borderId="6" xfId="3" applyFont="1" applyBorder="1" applyAlignment="1" applyProtection="1">
      <alignment horizontal="center" vertical="top"/>
    </xf>
    <xf numFmtId="183" fontId="12" fillId="0" borderId="8" xfId="3" applyNumberFormat="1" applyFont="1" applyFill="1" applyBorder="1" applyAlignment="1" applyProtection="1">
      <alignment horizontal="center"/>
    </xf>
    <xf numFmtId="3" fontId="6" fillId="0" borderId="43" xfId="3" applyNumberFormat="1" applyFont="1" applyFill="1" applyBorder="1" applyAlignment="1" applyProtection="1"/>
    <xf numFmtId="183" fontId="12" fillId="0" borderId="8" xfId="3" applyNumberFormat="1" applyFont="1" applyFill="1" applyBorder="1" applyAlignment="1" applyProtection="1"/>
    <xf numFmtId="183" fontId="12" fillId="0" borderId="49" xfId="3" applyNumberFormat="1" applyFont="1" applyFill="1" applyBorder="1" applyAlignment="1" applyProtection="1"/>
    <xf numFmtId="3" fontId="6" fillId="0" borderId="0" xfId="3" applyNumberFormat="1" applyFont="1" applyFill="1" applyBorder="1" applyAlignment="1" applyProtection="1"/>
    <xf numFmtId="0" fontId="6" fillId="0" borderId="0" xfId="3" quotePrefix="1" applyFont="1" applyBorder="1" applyAlignment="1" applyProtection="1">
      <alignment horizontal="center" vertical="top"/>
    </xf>
    <xf numFmtId="0" fontId="6" fillId="0" borderId="42" xfId="3" applyFont="1" applyBorder="1" applyAlignment="1" applyProtection="1">
      <alignment horizontal="left"/>
    </xf>
    <xf numFmtId="0" fontId="6" fillId="0" borderId="49" xfId="3" applyFont="1" applyBorder="1" applyAlignment="1" applyProtection="1">
      <alignment horizontal="left"/>
    </xf>
    <xf numFmtId="0" fontId="6" fillId="0" borderId="50" xfId="3" applyFont="1" applyBorder="1" applyAlignment="1" applyProtection="1">
      <alignment horizontal="left"/>
    </xf>
    <xf numFmtId="0" fontId="6" fillId="0" borderId="0" xfId="3" applyFont="1" applyFill="1" applyBorder="1" applyAlignment="1" applyProtection="1">
      <alignment horizontal="center"/>
    </xf>
    <xf numFmtId="182" fontId="12" fillId="0" borderId="0" xfId="3" applyNumberFormat="1" applyFont="1" applyFill="1" applyBorder="1" applyAlignment="1" applyProtection="1">
      <alignment horizontal="center"/>
    </xf>
    <xf numFmtId="189" fontId="6" fillId="0" borderId="0" xfId="3" applyNumberFormat="1" applyFont="1" applyFill="1" applyBorder="1" applyAlignment="1" applyProtection="1"/>
    <xf numFmtId="0" fontId="6" fillId="0" borderId="0" xfId="3" applyFont="1" applyFill="1" applyBorder="1" applyAlignment="1" applyProtection="1">
      <alignment vertical="center"/>
    </xf>
    <xf numFmtId="0" fontId="6" fillId="0" borderId="0" xfId="3" applyFont="1" applyFill="1" applyBorder="1" applyAlignment="1" applyProtection="1">
      <alignment horizontal="left" vertical="center"/>
    </xf>
    <xf numFmtId="0" fontId="6" fillId="0" borderId="8" xfId="3" applyFont="1" applyBorder="1" applyAlignment="1" applyProtection="1">
      <alignment horizontal="center"/>
    </xf>
    <xf numFmtId="0" fontId="6" fillId="0" borderId="2" xfId="3" quotePrefix="1" applyFont="1" applyBorder="1" applyAlignment="1" applyProtection="1">
      <alignment horizontal="center" vertical="top"/>
    </xf>
    <xf numFmtId="3" fontId="6" fillId="0" borderId="0" xfId="3" applyNumberFormat="1" applyFont="1" applyFill="1" applyBorder="1" applyAlignment="1" applyProtection="1">
      <alignment horizontal="center"/>
    </xf>
    <xf numFmtId="182" fontId="12" fillId="0" borderId="8" xfId="3" applyNumberFormat="1" applyFont="1" applyFill="1" applyBorder="1" applyAlignment="1" applyProtection="1"/>
    <xf numFmtId="182" fontId="12" fillId="0" borderId="49" xfId="3" applyNumberFormat="1" applyFont="1" applyFill="1" applyBorder="1" applyAlignment="1" applyProtection="1"/>
    <xf numFmtId="0" fontId="6" fillId="0" borderId="8" xfId="3" applyFont="1" applyBorder="1" applyAlignment="1" applyProtection="1">
      <alignment horizontal="center" vertical="center"/>
    </xf>
    <xf numFmtId="0" fontId="6" fillId="0" borderId="2" xfId="3" quotePrefix="1" applyFont="1" applyBorder="1" applyAlignment="1" applyProtection="1">
      <alignment horizontal="center" vertical="center"/>
    </xf>
    <xf numFmtId="0" fontId="6" fillId="0" borderId="2" xfId="3" applyFont="1" applyBorder="1" applyAlignment="1" applyProtection="1">
      <alignment horizontal="center" vertical="center"/>
    </xf>
    <xf numFmtId="178" fontId="6" fillId="4" borderId="7" xfId="3" applyNumberFormat="1" applyFont="1" applyFill="1" applyBorder="1" applyAlignment="1" applyProtection="1">
      <alignment horizontal="right"/>
    </xf>
    <xf numFmtId="0" fontId="0" fillId="0" borderId="0" xfId="4" applyFont="1">
      <alignment vertical="center"/>
    </xf>
    <xf numFmtId="0" fontId="39" fillId="2" borderId="86" xfId="4" applyFont="1" applyFill="1" applyBorder="1" applyAlignment="1">
      <alignment horizontal="center" vertical="center"/>
    </xf>
  </cellXfs>
  <cellStyles count="15">
    <cellStyle name="パーセント" xfId="2" builtinId="5"/>
    <cellStyle name="ハイパーリンク" xfId="9" builtinId="8"/>
    <cellStyle name="桁区切り" xfId="1" builtinId="6"/>
    <cellStyle name="標準" xfId="0" builtinId="0"/>
    <cellStyle name="標準 10 2" xfId="4" xr:uid="{00000000-0005-0000-0000-000004000000}"/>
    <cellStyle name="標準 10 2 2" xfId="5" xr:uid="{00000000-0005-0000-0000-000005000000}"/>
    <cellStyle name="標準 10 2 3" xfId="13" xr:uid="{00000000-0005-0000-0000-000006000000}"/>
    <cellStyle name="標準 10 2 7" xfId="6" xr:uid="{00000000-0005-0000-0000-000007000000}"/>
    <cellStyle name="標準 13" xfId="14" xr:uid="{37367EF4-A90B-4FDA-BC83-D8AFCC05714E}"/>
    <cellStyle name="標準 2" xfId="3" xr:uid="{00000000-0005-0000-0000-000008000000}"/>
    <cellStyle name="標準 3" xfId="11" xr:uid="{00000000-0005-0000-0000-000009000000}"/>
    <cellStyle name="標準 9 2" xfId="7" xr:uid="{00000000-0005-0000-0000-00000A000000}"/>
    <cellStyle name="標準 9 2 2" xfId="12" xr:uid="{00000000-0005-0000-0000-00000B000000}"/>
    <cellStyle name="標準 9 2 7" xfId="8" xr:uid="{00000000-0005-0000-0000-00000C000000}"/>
    <cellStyle name="標準_Sheet1" xfId="10" xr:uid="{00000000-0005-0000-0000-00000D000000}"/>
  </cellStyles>
  <dxfs count="24">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thin">
          <color auto="1"/>
        </bottom>
        <vertical/>
        <horizontal/>
      </border>
    </dxf>
    <dxf>
      <border>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auto="1"/>
        </bottom>
        <vertical/>
        <horizontal/>
      </border>
    </dxf>
    <dxf>
      <font>
        <color rgb="FF9C0006"/>
      </font>
      <fill>
        <patternFill>
          <bgColor rgb="FFFFC7CE"/>
        </patternFill>
      </fill>
    </dxf>
    <dxf>
      <font>
        <color rgb="FF9C0006"/>
      </font>
      <fill>
        <patternFill>
          <bgColor rgb="FFFFC7CE"/>
        </patternFill>
      </fill>
    </dxf>
    <dxf>
      <font>
        <color theme="0"/>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1</xdr:row>
      <xdr:rowOff>114300</xdr:rowOff>
    </xdr:from>
    <xdr:to>
      <xdr:col>13</xdr:col>
      <xdr:colOff>447675</xdr:colOff>
      <xdr:row>17</xdr:row>
      <xdr:rowOff>66675</xdr:rowOff>
    </xdr:to>
    <xdr:pic>
      <xdr:nvPicPr>
        <xdr:cNvPr id="30" name="図 29">
          <a:extLst>
            <a:ext uri="{FF2B5EF4-FFF2-40B4-BE49-F238E27FC236}">
              <a16:creationId xmlns:a16="http://schemas.microsoft.com/office/drawing/2014/main" id="{6EBAC249-8BED-4C61-9868-848CF6BD8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28625"/>
          <a:ext cx="9305925" cy="2695575"/>
        </a:xfrm>
        <a:prstGeom prst="rect">
          <a:avLst/>
        </a:prstGeom>
        <a:noFill/>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409575</xdr:colOff>
      <xdr:row>4</xdr:row>
      <xdr:rowOff>38100</xdr:rowOff>
    </xdr:from>
    <xdr:to>
      <xdr:col>7</xdr:col>
      <xdr:colOff>9525</xdr:colOff>
      <xdr:row>5</xdr:row>
      <xdr:rowOff>152400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591050" y="866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1</a:t>
          </a:r>
          <a:endParaRPr kumimoji="1" lang="ja-JP" altLang="en-US" sz="1100"/>
        </a:p>
      </xdr:txBody>
    </xdr:sp>
    <xdr:clientData/>
  </xdr:twoCellAnchor>
  <xdr:twoCellAnchor>
    <xdr:from>
      <xdr:col>6</xdr:col>
      <xdr:colOff>390525</xdr:colOff>
      <xdr:row>6</xdr:row>
      <xdr:rowOff>9525</xdr:rowOff>
    </xdr:from>
    <xdr:to>
      <xdr:col>6</xdr:col>
      <xdr:colOff>676275</xdr:colOff>
      <xdr:row>7</xdr:row>
      <xdr:rowOff>123825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572000" y="11811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2</a:t>
          </a:r>
          <a:endParaRPr kumimoji="1" lang="ja-JP" altLang="en-US" sz="1100"/>
        </a:p>
      </xdr:txBody>
    </xdr:sp>
    <xdr:clientData/>
  </xdr:twoCellAnchor>
  <xdr:twoCellAnchor>
    <xdr:from>
      <xdr:col>6</xdr:col>
      <xdr:colOff>409575</xdr:colOff>
      <xdr:row>7</xdr:row>
      <xdr:rowOff>114300</xdr:rowOff>
    </xdr:from>
    <xdr:to>
      <xdr:col>7</xdr:col>
      <xdr:colOff>9525</xdr:colOff>
      <xdr:row>9</xdr:row>
      <xdr:rowOff>57150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4524375" y="13144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3</a:t>
          </a:r>
          <a:endParaRPr kumimoji="1" lang="ja-JP" altLang="en-US" sz="1100"/>
        </a:p>
      </xdr:txBody>
    </xdr:sp>
    <xdr:clientData/>
  </xdr:twoCellAnchor>
  <xdr:twoCellAnchor>
    <xdr:from>
      <xdr:col>6</xdr:col>
      <xdr:colOff>409575</xdr:colOff>
      <xdr:row>9</xdr:row>
      <xdr:rowOff>85725</xdr:rowOff>
    </xdr:from>
    <xdr:to>
      <xdr:col>7</xdr:col>
      <xdr:colOff>9525</xdr:colOff>
      <xdr:row>11</xdr:row>
      <xdr:rowOff>28575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4524375" y="16287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4</a:t>
          </a:r>
          <a:endParaRPr kumimoji="1" lang="ja-JP" altLang="en-US" sz="1100"/>
        </a:p>
      </xdr:txBody>
    </xdr:sp>
    <xdr:clientData/>
  </xdr:twoCellAnchor>
  <xdr:twoCellAnchor>
    <xdr:from>
      <xdr:col>4</xdr:col>
      <xdr:colOff>171450</xdr:colOff>
      <xdr:row>15</xdr:row>
      <xdr:rowOff>95250</xdr:rowOff>
    </xdr:from>
    <xdr:to>
      <xdr:col>4</xdr:col>
      <xdr:colOff>457200</xdr:colOff>
      <xdr:row>17</xdr:row>
      <xdr:rowOff>38100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2981325" y="280987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5</a:t>
          </a:r>
          <a:endParaRPr kumimoji="1" lang="ja-JP" altLang="en-US" sz="1100"/>
        </a:p>
      </xdr:txBody>
    </xdr:sp>
    <xdr:clientData/>
  </xdr:twoCellAnchor>
  <xdr:twoCellAnchor>
    <xdr:from>
      <xdr:col>10</xdr:col>
      <xdr:colOff>257175</xdr:colOff>
      <xdr:row>4</xdr:row>
      <xdr:rowOff>57150</xdr:rowOff>
    </xdr:from>
    <xdr:to>
      <xdr:col>10</xdr:col>
      <xdr:colOff>542925</xdr:colOff>
      <xdr:row>6</xdr:row>
      <xdr:rowOff>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181850" y="88582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7</a:t>
          </a:r>
          <a:endParaRPr kumimoji="1" lang="ja-JP" altLang="en-US" sz="1100"/>
        </a:p>
      </xdr:txBody>
    </xdr:sp>
    <xdr:clientData/>
  </xdr:twoCellAnchor>
  <xdr:twoCellAnchor>
    <xdr:from>
      <xdr:col>11</xdr:col>
      <xdr:colOff>533400</xdr:colOff>
      <xdr:row>9</xdr:row>
      <xdr:rowOff>114300</xdr:rowOff>
    </xdr:from>
    <xdr:to>
      <xdr:col>12</xdr:col>
      <xdr:colOff>133350</xdr:colOff>
      <xdr:row>11</xdr:row>
      <xdr:rowOff>57150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8143875" y="1800225"/>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9</a:t>
          </a:r>
          <a:endParaRPr kumimoji="1" lang="ja-JP" altLang="en-US" sz="1100"/>
        </a:p>
      </xdr:txBody>
    </xdr:sp>
    <xdr:clientData/>
  </xdr:twoCellAnchor>
  <xdr:twoCellAnchor editAs="oneCell">
    <xdr:from>
      <xdr:col>2</xdr:col>
      <xdr:colOff>342900</xdr:colOff>
      <xdr:row>55</xdr:row>
      <xdr:rowOff>28575</xdr:rowOff>
    </xdr:from>
    <xdr:to>
      <xdr:col>10</xdr:col>
      <xdr:colOff>123077</xdr:colOff>
      <xdr:row>77</xdr:row>
      <xdr:rowOff>161437</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2"/>
        <a:stretch>
          <a:fillRect/>
        </a:stretch>
      </xdr:blipFill>
      <xdr:spPr>
        <a:xfrm>
          <a:off x="1057275" y="12992100"/>
          <a:ext cx="5990477" cy="3904762"/>
        </a:xfrm>
        <a:prstGeom prst="rect">
          <a:avLst/>
        </a:prstGeom>
      </xdr:spPr>
    </xdr:pic>
    <xdr:clientData/>
  </xdr:twoCellAnchor>
  <xdr:twoCellAnchor editAs="oneCell">
    <xdr:from>
      <xdr:col>1</xdr:col>
      <xdr:colOff>247650</xdr:colOff>
      <xdr:row>98</xdr:row>
      <xdr:rowOff>95250</xdr:rowOff>
    </xdr:from>
    <xdr:to>
      <xdr:col>9</xdr:col>
      <xdr:colOff>399302</xdr:colOff>
      <xdr:row>121</xdr:row>
      <xdr:rowOff>56662</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stretch>
          <a:fillRect/>
        </a:stretch>
      </xdr:blipFill>
      <xdr:spPr>
        <a:xfrm>
          <a:off x="647700" y="20183475"/>
          <a:ext cx="5990477" cy="3904762"/>
        </a:xfrm>
        <a:prstGeom prst="rect">
          <a:avLst/>
        </a:prstGeom>
      </xdr:spPr>
    </xdr:pic>
    <xdr:clientData/>
  </xdr:twoCellAnchor>
  <xdr:twoCellAnchor>
    <xdr:from>
      <xdr:col>5</xdr:col>
      <xdr:colOff>104775</xdr:colOff>
      <xdr:row>14</xdr:row>
      <xdr:rowOff>47625</xdr:rowOff>
    </xdr:from>
    <xdr:to>
      <xdr:col>5</xdr:col>
      <xdr:colOff>390525</xdr:colOff>
      <xdr:row>15</xdr:row>
      <xdr:rowOff>161925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3600450" y="259080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6</a:t>
          </a:r>
          <a:endParaRPr kumimoji="1" lang="ja-JP" altLang="en-US" sz="1100"/>
        </a:p>
      </xdr:txBody>
    </xdr:sp>
    <xdr:clientData/>
  </xdr:twoCellAnchor>
  <xdr:twoCellAnchor>
    <xdr:from>
      <xdr:col>10</xdr:col>
      <xdr:colOff>238125</xdr:colOff>
      <xdr:row>6</xdr:row>
      <xdr:rowOff>28575</xdr:rowOff>
    </xdr:from>
    <xdr:to>
      <xdr:col>10</xdr:col>
      <xdr:colOff>523875</xdr:colOff>
      <xdr:row>7</xdr:row>
      <xdr:rowOff>142875</xdr:rowOff>
    </xdr:to>
    <xdr:sp macro="" textlink="">
      <xdr:nvSpPr>
        <xdr:cNvPr id="19" name="円/楕円 18">
          <a:extLst>
            <a:ext uri="{FF2B5EF4-FFF2-40B4-BE49-F238E27FC236}">
              <a16:creationId xmlns:a16="http://schemas.microsoft.com/office/drawing/2014/main" id="{00000000-0008-0000-0100-000013000000}"/>
            </a:ext>
          </a:extLst>
        </xdr:cNvPr>
        <xdr:cNvSpPr/>
      </xdr:nvSpPr>
      <xdr:spPr>
        <a:xfrm>
          <a:off x="7162800" y="1200150"/>
          <a:ext cx="285750" cy="285750"/>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100"/>
            <a:t>8</a:t>
          </a:r>
          <a:endParaRPr kumimoji="1" lang="ja-JP" altLang="en-US" sz="1100"/>
        </a:p>
      </xdr:txBody>
    </xdr:sp>
    <xdr:clientData/>
  </xdr:twoCellAnchor>
  <xdr:twoCellAnchor>
    <xdr:from>
      <xdr:col>12</xdr:col>
      <xdr:colOff>466725</xdr:colOff>
      <xdr:row>2</xdr:row>
      <xdr:rowOff>28575</xdr:rowOff>
    </xdr:from>
    <xdr:to>
      <xdr:col>13</xdr:col>
      <xdr:colOff>428625</xdr:colOff>
      <xdr:row>3</xdr:row>
      <xdr:rowOff>133350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8763000" y="514350"/>
          <a:ext cx="647700" cy="2762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152400</xdr:colOff>
      <xdr:row>30</xdr:row>
      <xdr:rowOff>66675</xdr:rowOff>
    </xdr:from>
    <xdr:to>
      <xdr:col>5</xdr:col>
      <xdr:colOff>418630</xdr:colOff>
      <xdr:row>47</xdr:row>
      <xdr:rowOff>161549</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3"/>
        <a:stretch>
          <a:fillRect/>
        </a:stretch>
      </xdr:blipFill>
      <xdr:spPr>
        <a:xfrm>
          <a:off x="152400" y="9496425"/>
          <a:ext cx="3761905" cy="3009524"/>
        </a:xfrm>
        <a:prstGeom prst="rect">
          <a:avLst/>
        </a:prstGeom>
      </xdr:spPr>
    </xdr:pic>
    <xdr:clientData/>
  </xdr:twoCellAnchor>
  <xdr:twoCellAnchor editAs="oneCell">
    <xdr:from>
      <xdr:col>5</xdr:col>
      <xdr:colOff>257175</xdr:colOff>
      <xdr:row>35</xdr:row>
      <xdr:rowOff>104775</xdr:rowOff>
    </xdr:from>
    <xdr:to>
      <xdr:col>10</xdr:col>
      <xdr:colOff>628175</xdr:colOff>
      <xdr:row>52</xdr:row>
      <xdr:rowOff>9173</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4"/>
        <a:stretch>
          <a:fillRect/>
        </a:stretch>
      </xdr:blipFill>
      <xdr:spPr>
        <a:xfrm>
          <a:off x="3752850" y="10391775"/>
          <a:ext cx="3800000" cy="2819048"/>
        </a:xfrm>
        <a:prstGeom prst="rect">
          <a:avLst/>
        </a:prstGeom>
      </xdr:spPr>
    </xdr:pic>
    <xdr:clientData/>
  </xdr:twoCellAnchor>
  <xdr:twoCellAnchor editAs="oneCell">
    <xdr:from>
      <xdr:col>10</xdr:col>
      <xdr:colOff>476250</xdr:colOff>
      <xdr:row>43</xdr:row>
      <xdr:rowOff>104775</xdr:rowOff>
    </xdr:from>
    <xdr:to>
      <xdr:col>16</xdr:col>
      <xdr:colOff>113831</xdr:colOff>
      <xdr:row>53</xdr:row>
      <xdr:rowOff>47418</xdr:rowOff>
    </xdr:to>
    <xdr:pic>
      <xdr:nvPicPr>
        <xdr:cNvPr id="26" name="図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5"/>
        <a:stretch>
          <a:fillRect/>
        </a:stretch>
      </xdr:blipFill>
      <xdr:spPr>
        <a:xfrm>
          <a:off x="7400925" y="11763375"/>
          <a:ext cx="3752381" cy="1657143"/>
        </a:xfrm>
        <a:prstGeom prst="rect">
          <a:avLst/>
        </a:prstGeom>
      </xdr:spPr>
    </xdr:pic>
    <xdr:clientData/>
  </xdr:twoCellAnchor>
  <xdr:twoCellAnchor>
    <xdr:from>
      <xdr:col>5</xdr:col>
      <xdr:colOff>571500</xdr:colOff>
      <xdr:row>56</xdr:row>
      <xdr:rowOff>104775</xdr:rowOff>
    </xdr:from>
    <xdr:to>
      <xdr:col>10</xdr:col>
      <xdr:colOff>180975</xdr:colOff>
      <xdr:row>75</xdr:row>
      <xdr:rowOff>28575</xdr:rowOff>
    </xdr:to>
    <xdr:sp macro="" textlink="">
      <xdr:nvSpPr>
        <xdr:cNvPr id="34" name="正方形/長方形 33">
          <a:extLst>
            <a:ext uri="{FF2B5EF4-FFF2-40B4-BE49-F238E27FC236}">
              <a16:creationId xmlns:a16="http://schemas.microsoft.com/office/drawing/2014/main" id="{35FEA407-91E7-426F-911F-417099A630D1}"/>
            </a:ext>
          </a:extLst>
        </xdr:cNvPr>
        <xdr:cNvSpPr/>
      </xdr:nvSpPr>
      <xdr:spPr>
        <a:xfrm>
          <a:off x="4067175" y="14039850"/>
          <a:ext cx="3038475" cy="31813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99</xdr:row>
      <xdr:rowOff>123824</xdr:rowOff>
    </xdr:from>
    <xdr:to>
      <xdr:col>9</xdr:col>
      <xdr:colOff>476250</xdr:colOff>
      <xdr:row>118</xdr:row>
      <xdr:rowOff>133349</xdr:rowOff>
    </xdr:to>
    <xdr:sp macro="" textlink="">
      <xdr:nvSpPr>
        <xdr:cNvPr id="35" name="正方形/長方形 34">
          <a:extLst>
            <a:ext uri="{FF2B5EF4-FFF2-40B4-BE49-F238E27FC236}">
              <a16:creationId xmlns:a16="http://schemas.microsoft.com/office/drawing/2014/main" id="{48C53B05-5F36-4FF0-B99E-F0B47F90E420}"/>
            </a:ext>
          </a:extLst>
        </xdr:cNvPr>
        <xdr:cNvSpPr/>
      </xdr:nvSpPr>
      <xdr:spPr>
        <a:xfrm>
          <a:off x="3676650" y="21355049"/>
          <a:ext cx="3038475" cy="3267075"/>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xdr:col>
      <xdr:colOff>1057275</xdr:colOff>
      <xdr:row>79</xdr:row>
      <xdr:rowOff>104775</xdr:rowOff>
    </xdr:from>
    <xdr:to>
      <xdr:col>6</xdr:col>
      <xdr:colOff>475889</xdr:colOff>
      <xdr:row>91</xdr:row>
      <xdr:rowOff>161661</xdr:rowOff>
    </xdr:to>
    <xdr:pic>
      <xdr:nvPicPr>
        <xdr:cNvPr id="36" name="図 35">
          <a:extLst>
            <a:ext uri="{FF2B5EF4-FFF2-40B4-BE49-F238E27FC236}">
              <a16:creationId xmlns:a16="http://schemas.microsoft.com/office/drawing/2014/main" id="{971707F3-BBD6-4F8E-B15C-56AC21DD4E63}"/>
            </a:ext>
          </a:extLst>
        </xdr:cNvPr>
        <xdr:cNvPicPr>
          <a:picLocks noChangeAspect="1"/>
        </xdr:cNvPicPr>
      </xdr:nvPicPr>
      <xdr:blipFill>
        <a:blip xmlns:r="http://schemas.openxmlformats.org/officeDocument/2006/relationships" r:embed="rId6"/>
        <a:stretch>
          <a:fillRect/>
        </a:stretch>
      </xdr:blipFill>
      <xdr:spPr>
        <a:xfrm>
          <a:off x="1771650" y="18030825"/>
          <a:ext cx="2885714" cy="21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24</xdr:row>
      <xdr:rowOff>161926</xdr:rowOff>
    </xdr:from>
    <xdr:to>
      <xdr:col>11</xdr:col>
      <xdr:colOff>28575</xdr:colOff>
      <xdr:row>32</xdr:row>
      <xdr:rowOff>28576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00850" y="6448426"/>
          <a:ext cx="3209925" cy="16954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32</xdr:row>
      <xdr:rowOff>19050</xdr:rowOff>
    </xdr:from>
    <xdr:to>
      <xdr:col>11</xdr:col>
      <xdr:colOff>19050</xdr:colOff>
      <xdr:row>33</xdr:row>
      <xdr:rowOff>114300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791325" y="8134350"/>
          <a:ext cx="3209925" cy="323850"/>
        </a:xfrm>
        <a:prstGeom prst="rect">
          <a:avLst/>
        </a:prstGeom>
        <a:ln w="6350">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workbookViewId="0">
      <selection activeCell="A24" sqref="A24"/>
    </sheetView>
  </sheetViews>
  <sheetFormatPr defaultRowHeight="13.5" x14ac:dyDescent="0.15"/>
  <cols>
    <col min="1" max="1" width="9" style="105"/>
    <col min="2" max="2" width="11.125" customWidth="1"/>
    <col min="3" max="3" width="55" customWidth="1"/>
  </cols>
  <sheetData>
    <row r="1" spans="1:3" x14ac:dyDescent="0.15">
      <c r="A1" s="105" t="s">
        <v>271</v>
      </c>
      <c r="B1" t="s">
        <v>272</v>
      </c>
    </row>
    <row r="2" spans="1:3" x14ac:dyDescent="0.15">
      <c r="A2" s="105" t="s">
        <v>273</v>
      </c>
      <c r="B2" s="106">
        <v>43951</v>
      </c>
      <c r="C2" t="s">
        <v>274</v>
      </c>
    </row>
    <row r="3" spans="1:3" x14ac:dyDescent="0.15">
      <c r="A3" s="105" t="s">
        <v>275</v>
      </c>
      <c r="B3" s="106">
        <v>43952</v>
      </c>
      <c r="C3" t="s">
        <v>276</v>
      </c>
    </row>
    <row r="4" spans="1:3" x14ac:dyDescent="0.15">
      <c r="C4" t="s">
        <v>277</v>
      </c>
    </row>
    <row r="5" spans="1:3" x14ac:dyDescent="0.15">
      <c r="A5" s="105" t="s">
        <v>282</v>
      </c>
      <c r="B5" s="106">
        <v>43962</v>
      </c>
      <c r="C5" t="s">
        <v>283</v>
      </c>
    </row>
    <row r="6" spans="1:3" x14ac:dyDescent="0.15">
      <c r="C6" t="s">
        <v>300</v>
      </c>
    </row>
    <row r="7" spans="1:3" x14ac:dyDescent="0.15">
      <c r="A7" s="105" t="s">
        <v>302</v>
      </c>
      <c r="B7" s="106">
        <v>43964</v>
      </c>
      <c r="C7" t="s">
        <v>303</v>
      </c>
    </row>
    <row r="8" spans="1:3" x14ac:dyDescent="0.15">
      <c r="A8" s="105" t="s">
        <v>326</v>
      </c>
      <c r="B8" s="106">
        <v>43966</v>
      </c>
      <c r="C8" t="s">
        <v>327</v>
      </c>
    </row>
    <row r="9" spans="1:3" x14ac:dyDescent="0.15">
      <c r="A9" s="105" t="s">
        <v>328</v>
      </c>
      <c r="B9" s="106">
        <v>43969</v>
      </c>
      <c r="C9" t="s">
        <v>329</v>
      </c>
    </row>
    <row r="10" spans="1:3" x14ac:dyDescent="0.15">
      <c r="A10" s="105" t="s">
        <v>330</v>
      </c>
      <c r="B10" s="106">
        <v>43972</v>
      </c>
      <c r="C10" t="s">
        <v>331</v>
      </c>
    </row>
    <row r="11" spans="1:3" x14ac:dyDescent="0.15">
      <c r="A11" s="105" t="s">
        <v>357</v>
      </c>
      <c r="B11" s="106">
        <v>43973</v>
      </c>
      <c r="C11" t="s">
        <v>358</v>
      </c>
    </row>
    <row r="12" spans="1:3" x14ac:dyDescent="0.15">
      <c r="C12" t="s">
        <v>359</v>
      </c>
    </row>
    <row r="13" spans="1:3" x14ac:dyDescent="0.15">
      <c r="A13" s="105" t="s">
        <v>436</v>
      </c>
      <c r="B13" s="106">
        <v>43977</v>
      </c>
      <c r="C13" t="s">
        <v>437</v>
      </c>
    </row>
    <row r="14" spans="1:3" x14ac:dyDescent="0.15">
      <c r="A14" s="105" t="s">
        <v>457</v>
      </c>
      <c r="B14" s="106">
        <v>44179</v>
      </c>
      <c r="C14" t="s">
        <v>454</v>
      </c>
    </row>
    <row r="15" spans="1:3" x14ac:dyDescent="0.15">
      <c r="A15" s="105" t="s">
        <v>467</v>
      </c>
      <c r="B15" s="106">
        <v>44180</v>
      </c>
      <c r="C15" t="s">
        <v>468</v>
      </c>
    </row>
    <row r="16" spans="1:3" x14ac:dyDescent="0.15">
      <c r="C16" t="s">
        <v>469</v>
      </c>
    </row>
    <row r="17" spans="1:3" x14ac:dyDescent="0.15">
      <c r="A17" s="105" t="s">
        <v>470</v>
      </c>
      <c r="B17" s="106">
        <v>44183</v>
      </c>
      <c r="C17" t="s">
        <v>471</v>
      </c>
    </row>
    <row r="18" spans="1:3" x14ac:dyDescent="0.15">
      <c r="A18" s="105" t="s">
        <v>482</v>
      </c>
      <c r="B18" s="106">
        <v>44389</v>
      </c>
      <c r="C18" t="s">
        <v>473</v>
      </c>
    </row>
    <row r="19" spans="1:3" x14ac:dyDescent="0.15">
      <c r="C19" t="s">
        <v>480</v>
      </c>
    </row>
    <row r="20" spans="1:3" x14ac:dyDescent="0.15">
      <c r="C20" t="s">
        <v>481</v>
      </c>
    </row>
    <row r="21" spans="1:3" x14ac:dyDescent="0.15">
      <c r="A21" s="105" t="s">
        <v>1582</v>
      </c>
      <c r="B21" s="106">
        <v>44559</v>
      </c>
      <c r="C21" t="s">
        <v>1306</v>
      </c>
    </row>
    <row r="22" spans="1:3" x14ac:dyDescent="0.15">
      <c r="C22" t="s">
        <v>1307</v>
      </c>
    </row>
    <row r="23" spans="1:3" x14ac:dyDescent="0.15">
      <c r="C23" t="s">
        <v>1587</v>
      </c>
    </row>
    <row r="24" spans="1:3" x14ac:dyDescent="0.15">
      <c r="A24" s="105" t="s">
        <v>1588</v>
      </c>
      <c r="B24" s="106">
        <v>44592</v>
      </c>
      <c r="C24" t="s">
        <v>1589</v>
      </c>
    </row>
  </sheetData>
  <sheetProtection password="EFF8"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R47"/>
  <sheetViews>
    <sheetView showGridLines="0" view="pageBreakPreview" zoomScaleNormal="100" zoomScaleSheetLayoutView="100" workbookViewId="0"/>
  </sheetViews>
  <sheetFormatPr defaultRowHeight="13.5" x14ac:dyDescent="0.15"/>
  <cols>
    <col min="1" max="18" width="4.875" style="3" customWidth="1"/>
    <col min="19" max="16384" width="9" style="4"/>
  </cols>
  <sheetData>
    <row r="1" spans="1:18" ht="17.45" customHeight="1" x14ac:dyDescent="0.15">
      <c r="B1" s="3" t="s">
        <v>53</v>
      </c>
    </row>
    <row r="2" spans="1:18" ht="17.25" x14ac:dyDescent="0.2">
      <c r="A2" s="5"/>
      <c r="B2" s="316" t="s">
        <v>16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17" t="str">
        <f>IF(認定判定!J2&gt;0,認定判定!J2,"令和　　　年　　　月　　　日")</f>
        <v>令和　　　年　　　月　　　日</v>
      </c>
      <c r="M3" s="317"/>
      <c r="N3" s="317"/>
      <c r="O3" s="317"/>
      <c r="P3" s="317"/>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IF(認定判定!H11="","使用できません","")</f>
        <v>使用できません</v>
      </c>
      <c r="C5" s="319"/>
      <c r="D5" s="319"/>
      <c r="E5" s="319"/>
      <c r="F5" s="319"/>
      <c r="G5" s="319"/>
      <c r="H5" s="319"/>
      <c r="I5" s="8" t="s">
        <v>18</v>
      </c>
      <c r="J5" s="8"/>
      <c r="K5" s="320"/>
      <c r="L5" s="320"/>
      <c r="M5" s="320"/>
      <c r="N5" s="320"/>
      <c r="O5" s="320"/>
      <c r="P5" s="320"/>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27"/>
      <c r="C8" s="27"/>
      <c r="D8" s="27"/>
      <c r="E8" s="27"/>
      <c r="F8" s="27"/>
      <c r="G8" s="27"/>
      <c r="H8" s="27"/>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1584</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325" t="str">
        <f>IF(認定判定!J3&gt;0,認定判定!J3,"　　　　　　　　年　　　月　　　日")</f>
        <v>　　　　　　　　年　　　月　　　日</v>
      </c>
      <c r="M16" s="325"/>
      <c r="N16" s="325"/>
      <c r="O16" s="325"/>
      <c r="P16" s="325"/>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26" t="str">
        <f>IF(認定判定!D8&gt;1,"Ｃ－Ａ’","Ｃ－Ａ")</f>
        <v>Ｃ－Ａ</v>
      </c>
      <c r="E19" s="326"/>
      <c r="F19" s="327" t="s">
        <v>26</v>
      </c>
      <c r="G19" s="327"/>
      <c r="H19" s="8"/>
      <c r="I19" s="12"/>
      <c r="L19" s="13" t="s">
        <v>27</v>
      </c>
      <c r="M19" s="14"/>
      <c r="N19" s="328">
        <f>認定判定!C42</f>
        <v>0</v>
      </c>
      <c r="O19" s="328"/>
      <c r="P19" s="328"/>
      <c r="Q19" s="328"/>
      <c r="R19" s="9"/>
    </row>
    <row r="20" spans="1:18" ht="17.45" customHeight="1" x14ac:dyDescent="0.15">
      <c r="A20" s="7"/>
      <c r="B20" s="8"/>
      <c r="C20" s="8"/>
      <c r="D20" s="329" t="s">
        <v>48</v>
      </c>
      <c r="E20" s="329"/>
      <c r="F20" s="327"/>
      <c r="G20" s="327"/>
      <c r="H20" s="8"/>
      <c r="I20" s="12"/>
      <c r="J20" s="12"/>
      <c r="K20" s="12"/>
      <c r="L20" s="12"/>
      <c r="M20" s="12"/>
      <c r="N20" s="12"/>
      <c r="O20" s="12"/>
      <c r="P20" s="12"/>
      <c r="Q20" s="12"/>
      <c r="R20" s="9"/>
    </row>
    <row r="21" spans="1:18" ht="17.45" customHeight="1" x14ac:dyDescent="0.15">
      <c r="A21" s="7"/>
      <c r="B21" s="8"/>
      <c r="C21" s="8"/>
      <c r="D21" s="15" t="s">
        <v>29</v>
      </c>
      <c r="E21" s="16"/>
      <c r="F21" s="16"/>
      <c r="G21" s="16"/>
      <c r="H21" s="16"/>
      <c r="I21" s="17"/>
      <c r="J21" s="17"/>
      <c r="K21" s="17"/>
      <c r="L21" s="17"/>
      <c r="M21" s="17"/>
      <c r="N21" s="17"/>
      <c r="O21" s="334">
        <f>認定判定!C31</f>
        <v>0</v>
      </c>
      <c r="P21" s="334"/>
      <c r="Q21" s="18" t="str">
        <f>認定判定!D9</f>
        <v>円</v>
      </c>
      <c r="R21" s="9"/>
    </row>
    <row r="22" spans="1:18" ht="17.45" customHeight="1" x14ac:dyDescent="0.15">
      <c r="A22" s="7"/>
      <c r="B22" s="8"/>
      <c r="C22" s="8"/>
      <c r="D22" s="15" t="str">
        <f>IF(認定判定!D8&gt;1,"Ａ’：災害時の発生における最近"&amp;DBCS(認定判定!D8)&amp;"か月間の売上高等平均","")</f>
        <v/>
      </c>
      <c r="E22" s="16"/>
      <c r="F22" s="16"/>
      <c r="G22" s="16"/>
      <c r="H22" s="16"/>
      <c r="I22" s="17"/>
      <c r="J22" s="17"/>
      <c r="K22" s="17"/>
      <c r="L22" s="17"/>
      <c r="M22" s="17"/>
      <c r="N22" s="17"/>
      <c r="O22" s="370" t="str">
        <f>IF(認定判定!D8&gt;1,認定判定!C33,"")</f>
        <v/>
      </c>
      <c r="P22" s="370"/>
      <c r="Q22" s="36" t="str">
        <f>IF(認定判定!D8&gt;1,認定判定!D9,"")</f>
        <v/>
      </c>
      <c r="R22" s="9"/>
    </row>
    <row r="23" spans="1:18" ht="17.45" customHeight="1" x14ac:dyDescent="0.15">
      <c r="A23" s="7"/>
      <c r="B23" s="8"/>
      <c r="C23" s="8"/>
      <c r="D23" s="15" t="s">
        <v>49</v>
      </c>
      <c r="E23" s="16"/>
      <c r="F23" s="16"/>
      <c r="G23" s="16"/>
      <c r="H23" s="16"/>
      <c r="I23" s="17"/>
      <c r="J23" s="17"/>
      <c r="K23" s="17"/>
      <c r="L23" s="17"/>
      <c r="M23" s="17"/>
      <c r="N23" s="17"/>
      <c r="O23" s="334">
        <f>SUM(認定判定!C29:C30)</f>
        <v>0</v>
      </c>
      <c r="P23" s="334"/>
      <c r="Q23" s="18" t="str">
        <f>認定判定!D9</f>
        <v>円</v>
      </c>
      <c r="R23" s="9"/>
    </row>
    <row r="24" spans="1:18" ht="17.45" customHeight="1" x14ac:dyDescent="0.15">
      <c r="A24" s="7"/>
      <c r="B24" s="8"/>
      <c r="C24" s="8"/>
      <c r="D24" s="15"/>
      <c r="E24" s="16"/>
      <c r="F24" s="16"/>
      <c r="G24" s="16"/>
      <c r="H24" s="16"/>
      <c r="I24" s="17"/>
      <c r="J24" s="17"/>
      <c r="K24" s="17"/>
      <c r="L24" s="17"/>
      <c r="M24" s="17"/>
      <c r="N24" s="17"/>
      <c r="O24" s="85"/>
      <c r="P24" s="85"/>
      <c r="Q24" s="36"/>
      <c r="R24" s="9"/>
    </row>
    <row r="25" spans="1:18" ht="17.45" customHeight="1" x14ac:dyDescent="0.15">
      <c r="A25" s="7"/>
      <c r="B25" s="8"/>
      <c r="C25" s="8"/>
      <c r="D25" s="8" t="s">
        <v>50</v>
      </c>
      <c r="E25" s="8"/>
      <c r="F25" s="8"/>
      <c r="G25" s="8"/>
      <c r="H25" s="8"/>
      <c r="I25" s="12"/>
      <c r="O25" s="334">
        <f>ROUNDDOWN((SUM(認定判定!C29:C31)/3),0)</f>
        <v>0</v>
      </c>
      <c r="P25" s="334"/>
      <c r="Q25" s="18" t="str">
        <f>認定判定!D9</f>
        <v>円</v>
      </c>
      <c r="R25" s="9"/>
    </row>
    <row r="26" spans="1:18" ht="17.45" customHeight="1" x14ac:dyDescent="0.15">
      <c r="A26" s="7"/>
      <c r="B26" s="8"/>
      <c r="C26" s="8"/>
      <c r="D26" s="31"/>
      <c r="E26" s="326" t="s">
        <v>51</v>
      </c>
      <c r="F26" s="326"/>
      <c r="G26" s="31"/>
      <c r="H26" s="31"/>
      <c r="I26" s="336"/>
      <c r="J26" s="336"/>
      <c r="K26" s="12"/>
      <c r="L26" s="33"/>
      <c r="M26" s="33"/>
      <c r="N26" s="34"/>
      <c r="O26" s="34"/>
      <c r="P26" s="34"/>
      <c r="Q26" s="34"/>
      <c r="R26" s="9"/>
    </row>
    <row r="27" spans="1:18" ht="17.45" customHeight="1" x14ac:dyDescent="0.15">
      <c r="A27" s="7"/>
      <c r="B27" s="8"/>
      <c r="C27" s="8"/>
      <c r="D27" s="32"/>
      <c r="E27" s="367" t="s">
        <v>52</v>
      </c>
      <c r="F27" s="368"/>
      <c r="G27" s="32"/>
      <c r="H27" s="32"/>
      <c r="I27" s="336"/>
      <c r="J27" s="336"/>
      <c r="K27" s="12"/>
      <c r="L27" s="12"/>
      <c r="M27" s="12"/>
      <c r="N27" s="12"/>
      <c r="O27" s="12"/>
      <c r="P27" s="12"/>
      <c r="Q27" s="12"/>
      <c r="R27" s="9"/>
    </row>
    <row r="28" spans="1:18" ht="17.45" customHeight="1" x14ac:dyDescent="0.15">
      <c r="A28" s="7"/>
      <c r="B28" s="8"/>
      <c r="C28" s="8"/>
      <c r="D28" s="15"/>
      <c r="E28" s="16"/>
      <c r="F28" s="16"/>
      <c r="G28" s="16"/>
      <c r="H28" s="16"/>
      <c r="I28" s="17"/>
      <c r="J28" s="17"/>
      <c r="K28" s="17"/>
      <c r="L28" s="17"/>
      <c r="M28" s="16"/>
      <c r="N28" s="16"/>
      <c r="O28" s="35"/>
      <c r="P28" s="35"/>
      <c r="Q28" s="17"/>
      <c r="R28" s="9"/>
    </row>
    <row r="29" spans="1:18" ht="17.45" customHeight="1" x14ac:dyDescent="0.15">
      <c r="A29" s="22"/>
      <c r="B29" s="23"/>
      <c r="C29" s="30"/>
      <c r="D29" s="30"/>
      <c r="E29" s="30"/>
      <c r="F29" s="30"/>
      <c r="G29" s="30"/>
      <c r="H29" s="30"/>
      <c r="I29" s="30"/>
      <c r="J29" s="30"/>
      <c r="K29" s="30"/>
      <c r="L29" s="30"/>
      <c r="M29" s="30"/>
      <c r="N29" s="30"/>
      <c r="O29" s="30"/>
      <c r="P29" s="30"/>
      <c r="Q29" s="30"/>
      <c r="R29" s="24"/>
    </row>
    <row r="30" spans="1:18" ht="17.45" customHeight="1" x14ac:dyDescent="0.15">
      <c r="B30" s="3" t="s">
        <v>37</v>
      </c>
    </row>
    <row r="31" spans="1:18" ht="17.45" customHeight="1" x14ac:dyDescent="0.15">
      <c r="B31" s="366" t="s">
        <v>38</v>
      </c>
      <c r="C31" s="369" t="s">
        <v>54</v>
      </c>
      <c r="D31" s="369"/>
      <c r="E31" s="369"/>
      <c r="F31" s="369"/>
      <c r="G31" s="369"/>
      <c r="H31" s="369"/>
      <c r="I31" s="369"/>
      <c r="J31" s="369"/>
      <c r="K31" s="369"/>
      <c r="L31" s="369"/>
      <c r="M31" s="369"/>
      <c r="N31" s="369"/>
      <c r="O31" s="369"/>
      <c r="P31" s="369"/>
      <c r="Q31" s="369"/>
    </row>
    <row r="32" spans="1:18" ht="17.45" customHeight="1" x14ac:dyDescent="0.15">
      <c r="B32" s="366"/>
      <c r="C32" s="369"/>
      <c r="D32" s="369"/>
      <c r="E32" s="369"/>
      <c r="F32" s="369"/>
      <c r="G32" s="369"/>
      <c r="H32" s="369"/>
      <c r="I32" s="369"/>
      <c r="J32" s="369"/>
      <c r="K32" s="369"/>
      <c r="L32" s="369"/>
      <c r="M32" s="369"/>
      <c r="N32" s="369"/>
      <c r="O32" s="369"/>
      <c r="P32" s="369"/>
      <c r="Q32" s="369"/>
    </row>
    <row r="33" spans="2:18" ht="17.45" customHeight="1" x14ac:dyDescent="0.15">
      <c r="B33" s="20" t="s">
        <v>40</v>
      </c>
      <c r="C33" s="20" t="s">
        <v>39</v>
      </c>
      <c r="D33" s="20"/>
      <c r="E33" s="20"/>
      <c r="F33" s="20"/>
      <c r="G33" s="20"/>
      <c r="H33" s="20"/>
      <c r="I33" s="20"/>
      <c r="J33" s="20"/>
      <c r="K33" s="20"/>
      <c r="L33" s="20"/>
      <c r="M33" s="20"/>
      <c r="N33" s="20"/>
      <c r="O33" s="20"/>
      <c r="P33" s="20"/>
      <c r="Q33" s="20"/>
      <c r="R33" s="20"/>
    </row>
    <row r="34" spans="2:18" ht="17.45" customHeight="1" x14ac:dyDescent="0.15">
      <c r="B34" s="3" t="s">
        <v>55</v>
      </c>
      <c r="C34" s="333" t="s">
        <v>41</v>
      </c>
      <c r="D34" s="333"/>
      <c r="E34" s="333"/>
      <c r="F34" s="333"/>
      <c r="G34" s="333"/>
      <c r="H34" s="333"/>
      <c r="I34" s="333"/>
      <c r="J34" s="333"/>
      <c r="K34" s="333"/>
      <c r="L34" s="333"/>
      <c r="M34" s="333"/>
      <c r="N34" s="333"/>
      <c r="O34" s="333"/>
      <c r="P34" s="333"/>
      <c r="Q34" s="333"/>
    </row>
    <row r="35" spans="2:18" ht="17.45" customHeight="1" x14ac:dyDescent="0.15">
      <c r="B35" s="26"/>
      <c r="C35" s="333"/>
      <c r="D35" s="333"/>
      <c r="E35" s="333"/>
      <c r="F35" s="333"/>
      <c r="G35" s="333"/>
      <c r="H35" s="333"/>
      <c r="I35" s="333"/>
      <c r="J35" s="333"/>
      <c r="K35" s="333"/>
      <c r="L35" s="333"/>
      <c r="M35" s="333"/>
      <c r="N35" s="333"/>
      <c r="O35" s="333"/>
      <c r="P35" s="333"/>
      <c r="Q35" s="333"/>
    </row>
    <row r="36" spans="2:18" ht="17.45" customHeight="1" x14ac:dyDescent="0.15">
      <c r="B36" s="26"/>
      <c r="C36" s="26"/>
      <c r="D36" s="26"/>
      <c r="E36" s="26"/>
      <c r="F36" s="26"/>
      <c r="G36" s="26"/>
      <c r="H36" s="26"/>
      <c r="I36" s="26"/>
      <c r="J36" s="26"/>
      <c r="K36" s="26"/>
      <c r="L36" s="26"/>
      <c r="M36" s="26"/>
      <c r="N36" s="26"/>
      <c r="O36" s="26"/>
      <c r="P36" s="26"/>
      <c r="Q36" s="26"/>
    </row>
    <row r="37" spans="2:18" ht="17.45" customHeight="1" x14ac:dyDescent="0.15">
      <c r="C37" s="3" t="str">
        <f>VLOOKUP(認定判定!C5,市町村!A:C,3,FALSE)&amp;""</f>
        <v>番号</v>
      </c>
    </row>
    <row r="38" spans="2:18" ht="17.45" customHeight="1" x14ac:dyDescent="0.15">
      <c r="C38" s="3" t="s">
        <v>42</v>
      </c>
    </row>
    <row r="39" spans="2:18" ht="17.45" customHeight="1" x14ac:dyDescent="0.15">
      <c r="C39" s="3" t="s">
        <v>43</v>
      </c>
    </row>
    <row r="40" spans="2:18" ht="17.45" customHeight="1" x14ac:dyDescent="0.15">
      <c r="G40" s="4"/>
      <c r="H40" s="3" t="str">
        <f>IF(J40&lt;&gt;"","認定者名","")</f>
        <v/>
      </c>
      <c r="J40" s="3" t="str">
        <f>VLOOKUP(認定判定!C5,市町村!A:C,2,FALSE)&amp;""</f>
        <v/>
      </c>
      <c r="K40" s="4"/>
    </row>
    <row r="41" spans="2:18" ht="17.45" customHeight="1" x14ac:dyDescent="0.15"/>
    <row r="42" spans="2:18" ht="17.45" customHeight="1" x14ac:dyDescent="0.15">
      <c r="B42" s="3" t="s">
        <v>44</v>
      </c>
    </row>
    <row r="43" spans="2:18" ht="17.45" customHeight="1" x14ac:dyDescent="0.15"/>
    <row r="44" spans="2:18" ht="17.45" customHeight="1" x14ac:dyDescent="0.15"/>
    <row r="45" spans="2:18" ht="17.45" customHeight="1" x14ac:dyDescent="0.15"/>
    <row r="46" spans="2:18" ht="17.45" customHeight="1" x14ac:dyDescent="0.15"/>
    <row r="47" spans="2:18" ht="17.45" customHeight="1" x14ac:dyDescent="0.15"/>
  </sheetData>
  <sheetProtection password="EFF8" sheet="1" objects="1" scenarios="1"/>
  <mergeCells count="25">
    <mergeCell ref="C34:Q35"/>
    <mergeCell ref="I26:J27"/>
    <mergeCell ref="O21:P21"/>
    <mergeCell ref="O23:P23"/>
    <mergeCell ref="B15:Q15"/>
    <mergeCell ref="L16:P16"/>
    <mergeCell ref="D19:E19"/>
    <mergeCell ref="F19:G20"/>
    <mergeCell ref="N19:Q19"/>
    <mergeCell ref="D20:E20"/>
    <mergeCell ref="B31:B32"/>
    <mergeCell ref="O25:P25"/>
    <mergeCell ref="E26:F26"/>
    <mergeCell ref="E27:F27"/>
    <mergeCell ref="C31:Q32"/>
    <mergeCell ref="O22:P22"/>
    <mergeCell ref="K8:P8"/>
    <mergeCell ref="B10:Q14"/>
    <mergeCell ref="B2:Q2"/>
    <mergeCell ref="L3:P3"/>
    <mergeCell ref="C4:E4"/>
    <mergeCell ref="B5:H7"/>
    <mergeCell ref="K5:P5"/>
    <mergeCell ref="K6:P6"/>
    <mergeCell ref="K7:P7"/>
  </mergeCells>
  <phoneticPr fontId="2"/>
  <conditionalFormatting sqref="B5:H8">
    <cfRule type="cellIs" dxfId="20" priority="5" operator="equal">
      <formula>"利用できません"</formula>
    </cfRule>
  </conditionalFormatting>
  <conditionalFormatting sqref="O22:Q22">
    <cfRule type="notContainsBlanks" dxfId="19"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1:R47"/>
  <sheetViews>
    <sheetView showGridLines="0" view="pageBreakPreview" zoomScale="85" zoomScaleNormal="100" zoomScaleSheetLayoutView="85" workbookViewId="0"/>
  </sheetViews>
  <sheetFormatPr defaultRowHeight="13.5" x14ac:dyDescent="0.15"/>
  <cols>
    <col min="1" max="18" width="4.875" style="3" customWidth="1"/>
    <col min="19" max="16384" width="9" style="4"/>
  </cols>
  <sheetData>
    <row r="1" spans="1:18" ht="17.45" customHeight="1" x14ac:dyDescent="0.15">
      <c r="B1" s="3" t="s">
        <v>59</v>
      </c>
    </row>
    <row r="2" spans="1:18" ht="17.25" x14ac:dyDescent="0.2">
      <c r="A2" s="5"/>
      <c r="B2" s="316" t="s">
        <v>16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17" t="str">
        <f>IF(認定判定!J2&gt;0,認定判定!J2,"令和　　　年　　　月　　　日")</f>
        <v>令和　　　年　　　月　　　日</v>
      </c>
      <c r="M3" s="317"/>
      <c r="N3" s="317"/>
      <c r="O3" s="317"/>
      <c r="P3" s="317"/>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IF(認定判定!H12="","使用できません","")</f>
        <v>使用できません</v>
      </c>
      <c r="C5" s="319"/>
      <c r="D5" s="319"/>
      <c r="E5" s="319"/>
      <c r="F5" s="319"/>
      <c r="G5" s="319"/>
      <c r="H5" s="319"/>
      <c r="I5" s="8" t="s">
        <v>18</v>
      </c>
      <c r="J5" s="8"/>
      <c r="K5" s="320"/>
      <c r="L5" s="320"/>
      <c r="M5" s="320"/>
      <c r="N5" s="320"/>
      <c r="O5" s="320"/>
      <c r="P5" s="320"/>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27"/>
      <c r="C8" s="27"/>
      <c r="D8" s="27"/>
      <c r="E8" s="27"/>
      <c r="F8" s="27"/>
      <c r="G8" s="27"/>
      <c r="H8" s="27"/>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1584</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325" t="str">
        <f>IF(認定判定!J3&gt;0,認定判定!J3,"　　　　　　　　年　　　月　　　日")</f>
        <v>　　　　　　　　年　　　月　　　日</v>
      </c>
      <c r="M16" s="325"/>
      <c r="N16" s="325"/>
      <c r="O16" s="325"/>
      <c r="P16" s="325"/>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26" t="s">
        <v>460</v>
      </c>
      <c r="E19" s="326"/>
      <c r="F19" s="327" t="s">
        <v>26</v>
      </c>
      <c r="G19" s="327"/>
      <c r="H19" s="8"/>
      <c r="I19" s="12"/>
      <c r="L19" s="13" t="s">
        <v>27</v>
      </c>
      <c r="M19" s="14"/>
      <c r="N19" s="328">
        <f>認定判定!C43</f>
        <v>0</v>
      </c>
      <c r="O19" s="328"/>
      <c r="P19" s="328"/>
      <c r="Q19" s="328"/>
      <c r="R19" s="9"/>
    </row>
    <row r="20" spans="1:18" ht="17.45" customHeight="1" x14ac:dyDescent="0.15">
      <c r="A20" s="7"/>
      <c r="B20" s="8"/>
      <c r="C20" s="8"/>
      <c r="D20" s="329" t="s">
        <v>28</v>
      </c>
      <c r="E20" s="329"/>
      <c r="F20" s="327"/>
      <c r="G20" s="327"/>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 &amp; IF(認定判定!D8&gt;1,"平均","")</f>
        <v>Ａ：災害等の発生における最近１か月間の売上高等</v>
      </c>
      <c r="E21" s="16"/>
      <c r="F21" s="16"/>
      <c r="G21" s="16"/>
      <c r="H21" s="16"/>
      <c r="I21" s="17"/>
      <c r="J21" s="17"/>
      <c r="K21" s="17"/>
      <c r="L21" s="17"/>
      <c r="M21" s="17"/>
      <c r="N21" s="17"/>
      <c r="O21" s="334">
        <f>認定判定!C33</f>
        <v>0</v>
      </c>
      <c r="P21" s="334"/>
      <c r="Q21" s="18" t="str">
        <f>認定判定!D9</f>
        <v>円</v>
      </c>
      <c r="R21" s="9"/>
    </row>
    <row r="22" spans="1:18" ht="17.45" customHeight="1" x14ac:dyDescent="0.15">
      <c r="A22" s="7"/>
      <c r="B22" s="8"/>
      <c r="C22" s="8"/>
      <c r="D22" s="15" t="s">
        <v>56</v>
      </c>
      <c r="E22" s="16"/>
      <c r="F22" s="16"/>
      <c r="G22" s="16"/>
      <c r="H22" s="16"/>
      <c r="I22" s="17"/>
      <c r="J22" s="17"/>
      <c r="K22" s="17"/>
      <c r="L22" s="17"/>
      <c r="M22" s="17"/>
      <c r="N22" s="17"/>
      <c r="O22" s="334">
        <f>認定判定!C39</f>
        <v>0</v>
      </c>
      <c r="P22" s="334"/>
      <c r="Q22" s="18" t="str">
        <f>認定判定!D9</f>
        <v>円</v>
      </c>
      <c r="R22" s="9"/>
    </row>
    <row r="23" spans="1:18" ht="17.45" customHeight="1" x14ac:dyDescent="0.15">
      <c r="A23" s="7"/>
      <c r="B23" s="8"/>
      <c r="C23" s="8"/>
      <c r="D23" s="15"/>
      <c r="E23" s="16"/>
      <c r="F23" s="16"/>
      <c r="G23" s="16"/>
      <c r="H23" s="16"/>
      <c r="I23" s="227"/>
      <c r="J23" s="227"/>
      <c r="K23" s="227"/>
      <c r="L23" s="227"/>
      <c r="M23" s="227"/>
      <c r="N23" s="227"/>
      <c r="O23" s="35"/>
      <c r="P23" s="35"/>
      <c r="Q23" s="227"/>
      <c r="R23" s="9"/>
    </row>
    <row r="24" spans="1:18" ht="17.45" customHeight="1" x14ac:dyDescent="0.15">
      <c r="A24" s="7"/>
      <c r="B24" s="8"/>
      <c r="C24" s="8" t="s">
        <v>453</v>
      </c>
      <c r="D24" s="8"/>
      <c r="E24" s="8"/>
      <c r="F24" s="8"/>
      <c r="G24" s="8"/>
      <c r="H24" s="8"/>
      <c r="I24" s="12"/>
      <c r="J24" s="12"/>
      <c r="K24" s="12"/>
      <c r="L24" s="12"/>
      <c r="M24" s="12"/>
      <c r="N24" s="12"/>
      <c r="O24" s="12"/>
      <c r="P24" s="12"/>
      <c r="Q24" s="12"/>
      <c r="R24" s="9"/>
    </row>
    <row r="25" spans="1:18" ht="17.45" customHeight="1" x14ac:dyDescent="0.15">
      <c r="A25" s="7"/>
      <c r="B25" s="8"/>
      <c r="C25" s="8"/>
      <c r="D25" s="326" t="s">
        <v>466</v>
      </c>
      <c r="E25" s="326"/>
      <c r="F25" s="326"/>
      <c r="G25" s="326"/>
      <c r="H25" s="326"/>
      <c r="I25" s="336" t="s">
        <v>26</v>
      </c>
      <c r="J25" s="336"/>
      <c r="K25" s="12"/>
      <c r="L25" s="13" t="s">
        <v>27</v>
      </c>
      <c r="M25" s="13"/>
      <c r="N25" s="337">
        <f>認定判定!C48</f>
        <v>0</v>
      </c>
      <c r="O25" s="337"/>
      <c r="P25" s="337"/>
      <c r="Q25" s="337"/>
      <c r="R25" s="9"/>
    </row>
    <row r="26" spans="1:18" ht="17.45" customHeight="1" x14ac:dyDescent="0.15">
      <c r="A26" s="7"/>
      <c r="B26" s="8"/>
      <c r="C26" s="8"/>
      <c r="D26" s="329" t="s">
        <v>58</v>
      </c>
      <c r="E26" s="329"/>
      <c r="F26" s="329"/>
      <c r="G26" s="329"/>
      <c r="H26" s="329"/>
      <c r="I26" s="336"/>
      <c r="J26" s="336"/>
      <c r="K26" s="12"/>
      <c r="L26" s="12"/>
      <c r="M26" s="12"/>
      <c r="N26" s="19"/>
      <c r="O26" s="19"/>
      <c r="P26" s="19"/>
      <c r="Q26" s="12"/>
      <c r="R26" s="9"/>
    </row>
    <row r="27" spans="1:18" ht="17.45" customHeight="1" x14ac:dyDescent="0.15">
      <c r="A27" s="7"/>
      <c r="B27" s="8"/>
      <c r="C27" s="8"/>
      <c r="D27" s="15" t="s">
        <v>464</v>
      </c>
      <c r="E27" s="16"/>
      <c r="F27" s="16"/>
      <c r="G27" s="16"/>
      <c r="H27" s="16"/>
      <c r="I27" s="17"/>
      <c r="J27" s="17"/>
      <c r="K27" s="17"/>
      <c r="L27" s="17"/>
      <c r="M27" s="20"/>
      <c r="N27" s="20"/>
      <c r="O27" s="334">
        <f>認定判定!C34+認定判定!C35</f>
        <v>0</v>
      </c>
      <c r="P27" s="334"/>
      <c r="Q27" s="18" t="str">
        <f>認定判定!D9</f>
        <v>円</v>
      </c>
      <c r="R27" s="9"/>
    </row>
    <row r="28" spans="1:18" ht="17.45" customHeight="1" x14ac:dyDescent="0.15">
      <c r="A28" s="7"/>
      <c r="B28" s="8"/>
      <c r="C28" s="8"/>
      <c r="D28" s="15"/>
      <c r="E28" s="16"/>
      <c r="F28" s="16"/>
      <c r="G28" s="16"/>
      <c r="H28" s="16"/>
      <c r="I28" s="17"/>
      <c r="J28" s="17"/>
      <c r="K28" s="17"/>
      <c r="L28" s="17"/>
      <c r="M28" s="20"/>
      <c r="N28" s="20"/>
      <c r="O28" s="371"/>
      <c r="P28" s="371"/>
      <c r="Q28" s="36"/>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c r="C30" s="8"/>
      <c r="D30" s="8"/>
      <c r="E30" s="8"/>
      <c r="F30" s="8"/>
      <c r="G30" s="8"/>
      <c r="H30" s="8"/>
      <c r="I30" s="8"/>
      <c r="J30" s="8"/>
      <c r="K30" s="8"/>
      <c r="L30" s="8"/>
      <c r="M30" s="8"/>
      <c r="N30" s="8"/>
      <c r="O30" s="8"/>
      <c r="P30" s="8"/>
      <c r="Q30" s="8"/>
      <c r="R30" s="9"/>
    </row>
    <row r="31" spans="1:18" ht="17.45" customHeight="1" x14ac:dyDescent="0.15">
      <c r="A31" s="7"/>
      <c r="B31" s="8"/>
      <c r="C31" s="37"/>
      <c r="D31" s="37"/>
      <c r="E31" s="37"/>
      <c r="F31" s="37"/>
      <c r="G31" s="37"/>
      <c r="H31" s="37"/>
      <c r="I31" s="37"/>
      <c r="J31" s="37"/>
      <c r="K31" s="37"/>
      <c r="L31" s="37"/>
      <c r="M31" s="37"/>
      <c r="N31" s="37"/>
      <c r="O31" s="37"/>
      <c r="P31" s="37"/>
      <c r="Q31" s="37"/>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37</v>
      </c>
    </row>
    <row r="34" spans="2:17" ht="17.45" customHeight="1" x14ac:dyDescent="0.15">
      <c r="B34" s="366" t="s">
        <v>38</v>
      </c>
      <c r="C34" s="369" t="s">
        <v>1585</v>
      </c>
      <c r="D34" s="369"/>
      <c r="E34" s="369"/>
      <c r="F34" s="369"/>
      <c r="G34" s="369"/>
      <c r="H34" s="369"/>
      <c r="I34" s="369"/>
      <c r="J34" s="369"/>
      <c r="K34" s="369"/>
      <c r="L34" s="369"/>
      <c r="M34" s="369"/>
      <c r="N34" s="369"/>
      <c r="O34" s="369"/>
      <c r="P34" s="369"/>
      <c r="Q34" s="369"/>
    </row>
    <row r="35" spans="2:17" ht="17.45" customHeight="1" x14ac:dyDescent="0.15">
      <c r="B35" s="366"/>
      <c r="C35" s="369"/>
      <c r="D35" s="369"/>
      <c r="E35" s="369"/>
      <c r="F35" s="369"/>
      <c r="G35" s="369"/>
      <c r="H35" s="369"/>
      <c r="I35" s="369"/>
      <c r="J35" s="369"/>
      <c r="K35" s="369"/>
      <c r="L35" s="369"/>
      <c r="M35" s="369"/>
      <c r="N35" s="369"/>
      <c r="O35" s="369"/>
      <c r="P35" s="369"/>
      <c r="Q35" s="369"/>
    </row>
    <row r="36" spans="2:17" ht="17.45" customHeight="1" x14ac:dyDescent="0.15">
      <c r="B36" s="20" t="s">
        <v>40</v>
      </c>
      <c r="C36" s="20" t="s">
        <v>39</v>
      </c>
      <c r="D36" s="20"/>
      <c r="E36" s="20"/>
      <c r="F36" s="20"/>
      <c r="G36" s="20"/>
      <c r="H36" s="20"/>
      <c r="I36" s="20"/>
      <c r="J36" s="20"/>
      <c r="K36" s="20"/>
      <c r="L36" s="20"/>
      <c r="M36" s="20"/>
      <c r="N36" s="20"/>
      <c r="O36" s="20"/>
      <c r="P36" s="20"/>
      <c r="Q36" s="20"/>
    </row>
    <row r="37" spans="2:17" ht="17.45" customHeight="1" x14ac:dyDescent="0.15">
      <c r="B37" s="3" t="s">
        <v>55</v>
      </c>
      <c r="C37" s="333" t="s">
        <v>41</v>
      </c>
      <c r="D37" s="333"/>
      <c r="E37" s="333"/>
      <c r="F37" s="333"/>
      <c r="G37" s="333"/>
      <c r="H37" s="333"/>
      <c r="I37" s="333"/>
      <c r="J37" s="333"/>
      <c r="K37" s="333"/>
      <c r="L37" s="333"/>
      <c r="M37" s="333"/>
      <c r="N37" s="333"/>
      <c r="O37" s="333"/>
      <c r="P37" s="333"/>
      <c r="Q37" s="333"/>
    </row>
    <row r="38" spans="2:17" ht="17.45" customHeight="1" x14ac:dyDescent="0.15">
      <c r="B38" s="26"/>
      <c r="C38" s="333"/>
      <c r="D38" s="333"/>
      <c r="E38" s="333"/>
      <c r="F38" s="333"/>
      <c r="G38" s="333"/>
      <c r="H38" s="333"/>
      <c r="I38" s="333"/>
      <c r="J38" s="333"/>
      <c r="K38" s="333"/>
      <c r="L38" s="333"/>
      <c r="M38" s="333"/>
      <c r="N38" s="333"/>
      <c r="O38" s="333"/>
      <c r="P38" s="333"/>
      <c r="Q38" s="333"/>
    </row>
    <row r="39" spans="2:17" ht="17.45" customHeight="1" x14ac:dyDescent="0.15">
      <c r="C39" s="3" t="str">
        <f>VLOOKUP(認定判定!C5,市町村!A:C,3,FALSE)&amp;""</f>
        <v>番号</v>
      </c>
    </row>
    <row r="40" spans="2:17" ht="17.45" customHeight="1" x14ac:dyDescent="0.15">
      <c r="C40" s="3" t="s">
        <v>42</v>
      </c>
    </row>
    <row r="41" spans="2:17" ht="17.45" customHeight="1" x14ac:dyDescent="0.15">
      <c r="C41" s="3" t="s">
        <v>43</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44</v>
      </c>
    </row>
    <row r="45" spans="2:17" ht="17.45" customHeight="1" x14ac:dyDescent="0.15"/>
    <row r="46" spans="2:17" ht="17.45" customHeight="1" x14ac:dyDescent="0.15"/>
    <row r="47" spans="2:17" ht="17.45" customHeight="1" x14ac:dyDescent="0.15"/>
  </sheetData>
  <sheetProtection password="EFF8" sheet="1" objects="1" scenarios="1"/>
  <mergeCells count="26">
    <mergeCell ref="O27:P27"/>
    <mergeCell ref="O28:P28"/>
    <mergeCell ref="B34:B35"/>
    <mergeCell ref="C34:Q35"/>
    <mergeCell ref="C37:Q3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s>
  <phoneticPr fontId="2"/>
  <conditionalFormatting sqref="B5:H8">
    <cfRule type="cellIs" dxfId="18" priority="4"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A1:R47"/>
  <sheetViews>
    <sheetView showGridLines="0" view="pageBreakPreview" zoomScale="85" zoomScaleNormal="100" zoomScaleSheetLayoutView="85" workbookViewId="0"/>
  </sheetViews>
  <sheetFormatPr defaultRowHeight="13.5" x14ac:dyDescent="0.15"/>
  <cols>
    <col min="1" max="18" width="4.875" style="3" customWidth="1"/>
    <col min="19" max="16384" width="9" style="4"/>
  </cols>
  <sheetData>
    <row r="1" spans="1:18" ht="17.45" customHeight="1" x14ac:dyDescent="0.15">
      <c r="B1" s="3" t="s">
        <v>261</v>
      </c>
    </row>
    <row r="2" spans="1:18" ht="17.25" x14ac:dyDescent="0.2">
      <c r="A2" s="5"/>
      <c r="B2" s="316" t="s">
        <v>16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17" t="str">
        <f>IF(認定判定!J2&gt;0,認定判定!J2,"令和　　　年　　　月　　　日")</f>
        <v>令和　　　年　　　月　　　日</v>
      </c>
      <c r="M3" s="317"/>
      <c r="N3" s="317"/>
      <c r="O3" s="317"/>
      <c r="P3" s="317"/>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IF(認定判定!H13="","使用できません","")</f>
        <v>使用できません</v>
      </c>
      <c r="C5" s="319"/>
      <c r="D5" s="319"/>
      <c r="E5" s="319"/>
      <c r="F5" s="319"/>
      <c r="G5" s="319"/>
      <c r="H5" s="319"/>
      <c r="I5" s="8" t="s">
        <v>18</v>
      </c>
      <c r="J5" s="8"/>
      <c r="K5" s="321"/>
      <c r="L5" s="321"/>
      <c r="M5" s="321"/>
      <c r="N5" s="321"/>
      <c r="O5" s="321"/>
      <c r="P5" s="321"/>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28"/>
      <c r="C8" s="28"/>
      <c r="D8" s="28"/>
      <c r="E8" s="28"/>
      <c r="F8" s="28"/>
      <c r="G8" s="28"/>
      <c r="H8" s="28"/>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1584</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325" t="str">
        <f>IF(認定判定!J3&gt;0,認定判定!J3,"　　　　　　　　年　　　月　　　日")</f>
        <v>　　　　　　　　年　　　月　　　日</v>
      </c>
      <c r="M16" s="325"/>
      <c r="N16" s="325"/>
      <c r="O16" s="325"/>
      <c r="P16" s="325"/>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8" t="str">
        <f>"（イ）最近"&amp;DBCS(認定判定!D8)&amp;"か月間の売上高等"</f>
        <v>（イ）最近１か月間の売上高等</v>
      </c>
      <c r="D18" s="8"/>
      <c r="E18" s="8"/>
      <c r="F18" s="8"/>
      <c r="G18" s="8"/>
      <c r="H18" s="8"/>
      <c r="I18" s="12"/>
      <c r="J18" s="12"/>
      <c r="K18" s="12"/>
      <c r="L18" s="12"/>
      <c r="M18" s="12"/>
      <c r="N18" s="12"/>
      <c r="O18" s="12"/>
      <c r="P18" s="12"/>
      <c r="Q18" s="12"/>
      <c r="R18" s="9"/>
    </row>
    <row r="19" spans="1:18" ht="17.45" customHeight="1" x14ac:dyDescent="0.15">
      <c r="A19" s="7"/>
      <c r="B19" s="8"/>
      <c r="C19" s="8"/>
      <c r="D19" s="326" t="s">
        <v>461</v>
      </c>
      <c r="E19" s="326"/>
      <c r="F19" s="327" t="s">
        <v>26</v>
      </c>
      <c r="G19" s="327"/>
      <c r="H19" s="8"/>
      <c r="I19" s="12"/>
      <c r="L19" s="13" t="s">
        <v>27</v>
      </c>
      <c r="M19" s="14"/>
      <c r="N19" s="328">
        <f>認定判定!C44</f>
        <v>0</v>
      </c>
      <c r="O19" s="328"/>
      <c r="P19" s="328"/>
      <c r="Q19" s="328"/>
      <c r="R19" s="9"/>
    </row>
    <row r="20" spans="1:18" ht="17.45" customHeight="1" x14ac:dyDescent="0.15">
      <c r="A20" s="7"/>
      <c r="B20" s="8"/>
      <c r="C20" s="8"/>
      <c r="D20" s="329" t="s">
        <v>48</v>
      </c>
      <c r="E20" s="329"/>
      <c r="F20" s="327"/>
      <c r="G20" s="327"/>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"Ａ：災害等の発生における最近"&amp;DBCS(認定判定!D8)&amp;"か月間の売上高等"&amp; IF(認定判定!D8&gt;1,"平均","")</f>
        <v>Ａ：災害等の発生における最近１か月間の売上高等</v>
      </c>
      <c r="E21" s="16"/>
      <c r="F21" s="16"/>
      <c r="G21" s="16"/>
      <c r="H21" s="16"/>
      <c r="I21" s="17"/>
      <c r="J21" s="17"/>
      <c r="K21" s="17"/>
      <c r="L21" s="17"/>
      <c r="M21" s="17"/>
      <c r="N21" s="17"/>
      <c r="O21" s="334">
        <f>認定判定!C33</f>
        <v>0</v>
      </c>
      <c r="P21" s="334"/>
      <c r="Q21" s="18" t="str">
        <f>認定判定!D9</f>
        <v>円</v>
      </c>
      <c r="R21" s="9"/>
    </row>
    <row r="22" spans="1:18" ht="17.45" customHeight="1" x14ac:dyDescent="0.15">
      <c r="A22" s="7"/>
      <c r="B22" s="8"/>
      <c r="C22" s="8"/>
      <c r="D22" s="15" t="s">
        <v>60</v>
      </c>
      <c r="E22" s="16"/>
      <c r="F22" s="16"/>
      <c r="G22" s="16"/>
      <c r="H22" s="16"/>
      <c r="I22" s="17"/>
      <c r="J22" s="17"/>
      <c r="K22" s="17"/>
      <c r="L22" s="17"/>
      <c r="M22" s="17"/>
      <c r="N22" s="17"/>
      <c r="O22" s="334">
        <f>SUM(認定判定!C37:'認定判定'!C39)</f>
        <v>0</v>
      </c>
      <c r="P22" s="334"/>
      <c r="Q22" s="18" t="str">
        <f>認定判定!D9</f>
        <v>円</v>
      </c>
      <c r="R22" s="9"/>
    </row>
    <row r="23" spans="1:18" ht="17.45" customHeight="1" x14ac:dyDescent="0.15">
      <c r="A23" s="7"/>
      <c r="B23" s="8"/>
      <c r="C23" s="8"/>
      <c r="D23" s="15" t="s">
        <v>61</v>
      </c>
      <c r="E23" s="16"/>
      <c r="F23" s="16"/>
      <c r="G23" s="16"/>
      <c r="H23" s="16"/>
      <c r="I23" s="17"/>
      <c r="J23" s="17"/>
      <c r="K23" s="17"/>
      <c r="L23" s="17"/>
      <c r="M23" s="17"/>
      <c r="N23" s="17"/>
      <c r="O23" s="334">
        <f>ROUNDDOWN((SUM(認定判定!C37:'認定判定'!C39)/3),0)</f>
        <v>0</v>
      </c>
      <c r="P23" s="334"/>
      <c r="Q23" s="18" t="str">
        <f>認定判定!D9</f>
        <v>円</v>
      </c>
      <c r="R23" s="9"/>
    </row>
    <row r="24" spans="1:18" ht="17.45" customHeight="1" x14ac:dyDescent="0.15">
      <c r="A24" s="7"/>
      <c r="B24" s="8"/>
      <c r="C24" s="8"/>
      <c r="D24" s="15"/>
      <c r="E24" s="326" t="s">
        <v>62</v>
      </c>
      <c r="F24" s="326"/>
      <c r="G24" s="16"/>
      <c r="H24" s="16"/>
      <c r="I24" s="17"/>
      <c r="J24" s="17"/>
      <c r="K24" s="17"/>
      <c r="L24" s="17"/>
      <c r="M24" s="17"/>
      <c r="N24" s="17"/>
      <c r="O24" s="44"/>
      <c r="P24" s="44"/>
      <c r="Q24" s="17"/>
      <c r="R24" s="9"/>
    </row>
    <row r="25" spans="1:18" ht="17.45" customHeight="1" x14ac:dyDescent="0.15">
      <c r="A25" s="7"/>
      <c r="B25" s="8"/>
      <c r="C25" s="8"/>
      <c r="D25" s="15"/>
      <c r="E25" s="367" t="s">
        <v>52</v>
      </c>
      <c r="F25" s="368"/>
      <c r="G25" s="16"/>
      <c r="H25" s="16"/>
      <c r="I25" s="17"/>
      <c r="J25" s="17"/>
      <c r="K25" s="17"/>
      <c r="L25" s="17"/>
      <c r="M25" s="17"/>
      <c r="N25" s="17"/>
      <c r="O25" s="44"/>
      <c r="P25" s="44"/>
      <c r="Q25" s="17"/>
      <c r="R25" s="9"/>
    </row>
    <row r="26" spans="1:18" ht="17.45" customHeight="1" x14ac:dyDescent="0.15">
      <c r="A26" s="7"/>
      <c r="B26" s="8"/>
      <c r="C26" s="8"/>
      <c r="D26" s="15"/>
      <c r="E26" s="228"/>
      <c r="F26" s="224"/>
      <c r="G26" s="16"/>
      <c r="H26" s="16"/>
      <c r="I26" s="227"/>
      <c r="J26" s="227"/>
      <c r="K26" s="227"/>
      <c r="L26" s="227"/>
      <c r="M26" s="227"/>
      <c r="N26" s="227"/>
      <c r="O26" s="44"/>
      <c r="P26" s="44"/>
      <c r="Q26" s="227"/>
      <c r="R26" s="9"/>
    </row>
    <row r="27" spans="1:18" ht="17.45" customHeight="1" x14ac:dyDescent="0.15">
      <c r="A27" s="7"/>
      <c r="B27" s="8"/>
      <c r="C27" s="8" t="s">
        <v>453</v>
      </c>
      <c r="D27" s="8"/>
      <c r="E27" s="8"/>
      <c r="F27" s="8"/>
      <c r="G27" s="8"/>
      <c r="H27" s="8"/>
      <c r="I27" s="12"/>
      <c r="J27" s="12"/>
      <c r="K27" s="12"/>
      <c r="L27" s="12"/>
      <c r="M27" s="12"/>
      <c r="N27" s="12"/>
      <c r="O27" s="12"/>
      <c r="P27" s="12"/>
      <c r="Q27" s="12"/>
      <c r="R27" s="9"/>
    </row>
    <row r="28" spans="1:18" ht="17.45" customHeight="1" x14ac:dyDescent="0.15">
      <c r="A28" s="7"/>
      <c r="B28" s="8"/>
      <c r="C28" s="8"/>
      <c r="D28" s="326" t="s">
        <v>462</v>
      </c>
      <c r="E28" s="326"/>
      <c r="F28" s="326"/>
      <c r="G28" s="326"/>
      <c r="H28" s="326"/>
      <c r="I28" s="336" t="s">
        <v>26</v>
      </c>
      <c r="J28" s="336"/>
      <c r="K28" s="12"/>
      <c r="L28" s="13" t="s">
        <v>27</v>
      </c>
      <c r="M28" s="13"/>
      <c r="N28" s="337">
        <f>認定判定!C47</f>
        <v>0</v>
      </c>
      <c r="O28" s="337"/>
      <c r="P28" s="337"/>
      <c r="Q28" s="337"/>
      <c r="R28" s="9"/>
    </row>
    <row r="29" spans="1:18" ht="17.45" customHeight="1" x14ac:dyDescent="0.15">
      <c r="A29" s="7"/>
      <c r="B29" s="8"/>
      <c r="C29" s="8"/>
      <c r="D29" s="329" t="s">
        <v>28</v>
      </c>
      <c r="E29" s="329"/>
      <c r="F29" s="329"/>
      <c r="G29" s="329"/>
      <c r="H29" s="329"/>
      <c r="I29" s="336"/>
      <c r="J29" s="336"/>
      <c r="K29" s="12"/>
      <c r="L29" s="12"/>
      <c r="M29" s="12"/>
      <c r="N29" s="19"/>
      <c r="O29" s="19"/>
      <c r="P29" s="19"/>
      <c r="Q29" s="12"/>
      <c r="R29" s="9"/>
    </row>
    <row r="30" spans="1:18" ht="17.45" customHeight="1" x14ac:dyDescent="0.15">
      <c r="A30" s="7"/>
      <c r="B30" s="8"/>
      <c r="C30" s="8"/>
      <c r="D30" s="15" t="s">
        <v>463</v>
      </c>
      <c r="E30" s="16"/>
      <c r="F30" s="16"/>
      <c r="G30" s="16"/>
      <c r="H30" s="16"/>
      <c r="I30" s="17"/>
      <c r="J30" s="17"/>
      <c r="K30" s="17"/>
      <c r="L30" s="17"/>
      <c r="M30" s="20"/>
      <c r="N30" s="20"/>
      <c r="O30" s="334">
        <f>認定判定!C34+認定判定!C35</f>
        <v>0</v>
      </c>
      <c r="P30" s="334"/>
      <c r="Q30" s="18" t="str">
        <f>認定判定!D9</f>
        <v>円</v>
      </c>
      <c r="R30" s="9"/>
    </row>
    <row r="31" spans="1:18" ht="17.45" customHeight="1" x14ac:dyDescent="0.15">
      <c r="A31" s="7"/>
      <c r="B31" s="8"/>
      <c r="C31" s="8"/>
      <c r="D31" s="15"/>
      <c r="E31" s="16"/>
      <c r="F31" s="16"/>
      <c r="G31" s="16"/>
      <c r="H31" s="16"/>
      <c r="I31" s="17"/>
      <c r="J31" s="17"/>
      <c r="K31" s="17"/>
      <c r="L31" s="17"/>
      <c r="M31" s="20"/>
      <c r="N31" s="20"/>
      <c r="O31" s="371"/>
      <c r="P31" s="371"/>
      <c r="Q31" s="36"/>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37</v>
      </c>
    </row>
    <row r="34" spans="2:17" ht="17.45" customHeight="1" x14ac:dyDescent="0.15">
      <c r="B34" s="366" t="s">
        <v>38</v>
      </c>
      <c r="C34" s="369" t="s">
        <v>1585</v>
      </c>
      <c r="D34" s="369"/>
      <c r="E34" s="369"/>
      <c r="F34" s="369"/>
      <c r="G34" s="369"/>
      <c r="H34" s="369"/>
      <c r="I34" s="369"/>
      <c r="J34" s="369"/>
      <c r="K34" s="369"/>
      <c r="L34" s="369"/>
      <c r="M34" s="369"/>
      <c r="N34" s="369"/>
      <c r="O34" s="369"/>
      <c r="P34" s="369"/>
      <c r="Q34" s="369"/>
    </row>
    <row r="35" spans="2:17" ht="17.45" customHeight="1" x14ac:dyDescent="0.15">
      <c r="B35" s="366"/>
      <c r="C35" s="369"/>
      <c r="D35" s="369"/>
      <c r="E35" s="369"/>
      <c r="F35" s="369"/>
      <c r="G35" s="369"/>
      <c r="H35" s="369"/>
      <c r="I35" s="369"/>
      <c r="J35" s="369"/>
      <c r="K35" s="369"/>
      <c r="L35" s="369"/>
      <c r="M35" s="369"/>
      <c r="N35" s="369"/>
      <c r="O35" s="369"/>
      <c r="P35" s="369"/>
      <c r="Q35" s="369"/>
    </row>
    <row r="36" spans="2:17" ht="17.45" customHeight="1" x14ac:dyDescent="0.15">
      <c r="B36" s="20" t="s">
        <v>40</v>
      </c>
      <c r="C36" s="20" t="s">
        <v>39</v>
      </c>
      <c r="D36" s="20"/>
      <c r="E36" s="20"/>
      <c r="F36" s="20"/>
      <c r="G36" s="20"/>
      <c r="H36" s="20"/>
      <c r="I36" s="20"/>
      <c r="J36" s="20"/>
      <c r="K36" s="20"/>
      <c r="L36" s="20"/>
      <c r="M36" s="20"/>
      <c r="N36" s="20"/>
      <c r="O36" s="20"/>
      <c r="P36" s="20"/>
      <c r="Q36" s="20"/>
    </row>
    <row r="37" spans="2:17" ht="17.45" customHeight="1" x14ac:dyDescent="0.15">
      <c r="B37" s="3" t="s">
        <v>55</v>
      </c>
      <c r="C37" s="333" t="s">
        <v>41</v>
      </c>
      <c r="D37" s="333"/>
      <c r="E37" s="333"/>
      <c r="F37" s="333"/>
      <c r="G37" s="333"/>
      <c r="H37" s="333"/>
      <c r="I37" s="333"/>
      <c r="J37" s="333"/>
      <c r="K37" s="333"/>
      <c r="L37" s="333"/>
      <c r="M37" s="333"/>
      <c r="N37" s="333"/>
      <c r="O37" s="333"/>
      <c r="P37" s="333"/>
      <c r="Q37" s="333"/>
    </row>
    <row r="38" spans="2:17" ht="17.45" customHeight="1" x14ac:dyDescent="0.15">
      <c r="B38" s="29"/>
      <c r="C38" s="333"/>
      <c r="D38" s="333"/>
      <c r="E38" s="333"/>
      <c r="F38" s="333"/>
      <c r="G38" s="333"/>
      <c r="H38" s="333"/>
      <c r="I38" s="333"/>
      <c r="J38" s="333"/>
      <c r="K38" s="333"/>
      <c r="L38" s="333"/>
      <c r="M38" s="333"/>
      <c r="N38" s="333"/>
      <c r="O38" s="333"/>
      <c r="P38" s="333"/>
      <c r="Q38" s="333"/>
    </row>
    <row r="39" spans="2:17" ht="17.45" customHeight="1" x14ac:dyDescent="0.15">
      <c r="C39" s="3" t="str">
        <f>VLOOKUP(認定判定!C5,市町村!A:C,3,FALSE)&amp;""</f>
        <v>番号</v>
      </c>
    </row>
    <row r="40" spans="2:17" ht="17.45" customHeight="1" x14ac:dyDescent="0.15">
      <c r="C40" s="3" t="s">
        <v>42</v>
      </c>
    </row>
    <row r="41" spans="2:17" ht="17.45" customHeight="1" x14ac:dyDescent="0.15">
      <c r="C41" s="3" t="s">
        <v>43</v>
      </c>
    </row>
    <row r="42" spans="2:17" ht="17.2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44</v>
      </c>
    </row>
    <row r="45" spans="2:17" ht="17.45" customHeight="1" x14ac:dyDescent="0.15"/>
    <row r="46" spans="2:17" ht="17.45" customHeight="1" x14ac:dyDescent="0.15"/>
    <row r="47" spans="2:17" ht="17.45" customHeight="1" x14ac:dyDescent="0.15"/>
  </sheetData>
  <sheetProtection password="EFF8" sheet="1" objects="1" scenarios="1"/>
  <mergeCells count="29">
    <mergeCell ref="K8:P8"/>
    <mergeCell ref="B10:Q14"/>
    <mergeCell ref="B15:Q15"/>
    <mergeCell ref="L16:P16"/>
    <mergeCell ref="D19:E19"/>
    <mergeCell ref="F19:G20"/>
    <mergeCell ref="N19:Q19"/>
    <mergeCell ref="D20:E20"/>
    <mergeCell ref="B2:Q2"/>
    <mergeCell ref="L3:P3"/>
    <mergeCell ref="C4:E4"/>
    <mergeCell ref="B5:H7"/>
    <mergeCell ref="K5:P5"/>
    <mergeCell ref="K6:P6"/>
    <mergeCell ref="K7:P7"/>
    <mergeCell ref="C37:Q38"/>
    <mergeCell ref="O22:P22"/>
    <mergeCell ref="O30:P30"/>
    <mergeCell ref="O31:P31"/>
    <mergeCell ref="O23:P23"/>
    <mergeCell ref="E24:F24"/>
    <mergeCell ref="E25:F25"/>
    <mergeCell ref="O21:P21"/>
    <mergeCell ref="B34:B35"/>
    <mergeCell ref="C34:Q35"/>
    <mergeCell ref="D28:H28"/>
    <mergeCell ref="I28:J29"/>
    <mergeCell ref="N28:Q28"/>
    <mergeCell ref="D29:H29"/>
  </mergeCells>
  <phoneticPr fontId="2"/>
  <conditionalFormatting sqref="B5:H8">
    <cfRule type="cellIs" dxfId="17"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T42"/>
  <sheetViews>
    <sheetView showGridLines="0" view="pageBreakPreview" zoomScale="85" zoomScaleNormal="100" zoomScaleSheetLayoutView="85" workbookViewId="0">
      <selection activeCell="AA31" sqref="AA31"/>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86" t="s">
        <v>65</v>
      </c>
      <c r="B1" s="387"/>
      <c r="C1" s="387"/>
      <c r="D1" s="387"/>
      <c r="E1" s="387"/>
      <c r="F1" s="387"/>
      <c r="G1" s="387"/>
      <c r="H1" s="388"/>
      <c r="I1" s="388"/>
      <c r="J1" s="388"/>
      <c r="K1" s="388"/>
      <c r="L1" s="388"/>
      <c r="M1" s="388"/>
      <c r="N1" s="388"/>
      <c r="O1" s="388"/>
      <c r="P1" s="388"/>
      <c r="Q1" s="388"/>
      <c r="R1" s="388"/>
      <c r="S1" s="388"/>
      <c r="T1" s="383"/>
    </row>
    <row r="2" spans="1:20" ht="21" customHeight="1" thickTop="1" thickBot="1" x14ac:dyDescent="0.2">
      <c r="A2" s="380"/>
      <c r="B2" s="381"/>
      <c r="C2" s="381"/>
      <c r="D2" s="381"/>
      <c r="E2" s="381"/>
      <c r="F2" s="381"/>
      <c r="G2" s="382"/>
      <c r="H2" s="383"/>
      <c r="I2" s="384"/>
      <c r="J2" s="384"/>
      <c r="K2" s="384"/>
      <c r="L2" s="384"/>
      <c r="M2" s="384"/>
      <c r="N2" s="384"/>
      <c r="O2" s="384"/>
      <c r="P2" s="384"/>
      <c r="Q2" s="384"/>
      <c r="R2" s="384"/>
      <c r="S2" s="384"/>
      <c r="T2" s="384"/>
    </row>
    <row r="3" spans="1:20" ht="21" customHeight="1" thickTop="1" x14ac:dyDescent="0.15">
      <c r="A3" s="385"/>
      <c r="B3" s="385"/>
      <c r="C3" s="385"/>
      <c r="D3" s="385"/>
      <c r="E3" s="385"/>
      <c r="F3" s="385"/>
      <c r="G3" s="385"/>
      <c r="H3" s="384"/>
      <c r="I3" s="384"/>
      <c r="J3" s="384"/>
      <c r="K3" s="384"/>
      <c r="L3" s="384"/>
      <c r="M3" s="384"/>
      <c r="N3" s="384"/>
      <c r="O3" s="384"/>
      <c r="P3" s="384"/>
      <c r="Q3" s="384"/>
      <c r="R3" s="384"/>
      <c r="S3" s="384"/>
      <c r="T3" s="384"/>
    </row>
    <row r="4" spans="1:20" ht="17.45" customHeight="1" x14ac:dyDescent="0.15">
      <c r="A4" s="3" t="s">
        <v>64</v>
      </c>
    </row>
    <row r="5" spans="1:20" ht="17.25" x14ac:dyDescent="0.2">
      <c r="A5" s="5"/>
      <c r="B5" s="316" t="s">
        <v>66</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IF(認定判定!H14="","使用できません","")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42"/>
      <c r="D12" s="42"/>
      <c r="E12" s="42"/>
      <c r="F12" s="42"/>
      <c r="G12" s="42"/>
      <c r="H12" s="42"/>
      <c r="I12" s="42"/>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私は、表に記載する業を営んでいるが、下記のとおり、"&amp;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thickBot="1" x14ac:dyDescent="0.2">
      <c r="A16" s="7"/>
      <c r="B16" s="8" t="s">
        <v>67</v>
      </c>
      <c r="C16" s="41"/>
      <c r="D16" s="41"/>
      <c r="E16" s="41"/>
      <c r="F16" s="41"/>
      <c r="G16" s="41"/>
      <c r="H16" s="41"/>
      <c r="I16" s="41"/>
      <c r="J16" s="41"/>
      <c r="K16" s="41"/>
      <c r="L16" s="41"/>
      <c r="M16" s="41"/>
      <c r="N16" s="41"/>
      <c r="O16" s="41"/>
      <c r="P16" s="41"/>
      <c r="Q16" s="41"/>
      <c r="R16" s="41"/>
      <c r="S16" s="41"/>
      <c r="T16" s="9"/>
    </row>
    <row r="17" spans="1:20" ht="17.45" customHeight="1" thickTop="1" thickBot="1" x14ac:dyDescent="0.2">
      <c r="A17" s="7"/>
      <c r="B17" s="389" t="str">
        <f>認定判定!G27</f>
        <v>　　　　　　　　　　　　　　　　　　業</v>
      </c>
      <c r="C17" s="390"/>
      <c r="D17" s="390"/>
      <c r="E17" s="390"/>
      <c r="F17" s="390"/>
      <c r="G17" s="391"/>
      <c r="H17" s="392" t="str">
        <f>認定判定!G28</f>
        <v/>
      </c>
      <c r="I17" s="393"/>
      <c r="J17" s="393"/>
      <c r="K17" s="393"/>
      <c r="L17" s="393"/>
      <c r="M17" s="393"/>
      <c r="N17" s="393" t="str">
        <f>認定判定!G29</f>
        <v/>
      </c>
      <c r="O17" s="393"/>
      <c r="P17" s="393"/>
      <c r="Q17" s="393"/>
      <c r="R17" s="393"/>
      <c r="S17" s="393"/>
      <c r="T17" s="9"/>
    </row>
    <row r="18" spans="1:20" ht="17.45" customHeight="1" thickTop="1" x14ac:dyDescent="0.15">
      <c r="A18" s="7"/>
      <c r="B18" s="394" t="str">
        <f>認定判定!G30</f>
        <v/>
      </c>
      <c r="C18" s="394"/>
      <c r="D18" s="394"/>
      <c r="E18" s="394"/>
      <c r="F18" s="394"/>
      <c r="G18" s="394"/>
      <c r="H18" s="393" t="str">
        <f>認定判定!G31</f>
        <v/>
      </c>
      <c r="I18" s="393"/>
      <c r="J18" s="393"/>
      <c r="K18" s="393"/>
      <c r="L18" s="393"/>
      <c r="M18" s="393"/>
      <c r="N18" s="393" t="str">
        <f>認定判定!G32</f>
        <v/>
      </c>
      <c r="O18" s="393"/>
      <c r="P18" s="393"/>
      <c r="Q18" s="393"/>
      <c r="R18" s="393"/>
      <c r="S18" s="393"/>
      <c r="T18" s="9"/>
    </row>
    <row r="19" spans="1:20" ht="17.45" customHeight="1" x14ac:dyDescent="0.15">
      <c r="A19" s="7"/>
      <c r="B19" s="375" t="s">
        <v>68</v>
      </c>
      <c r="C19" s="375"/>
      <c r="D19" s="375"/>
      <c r="E19" s="375"/>
      <c r="F19" s="375"/>
      <c r="G19" s="375"/>
      <c r="H19" s="375"/>
      <c r="I19" s="375"/>
      <c r="J19" s="375"/>
      <c r="K19" s="375"/>
      <c r="L19" s="375"/>
      <c r="M19" s="375"/>
      <c r="N19" s="375"/>
      <c r="O19" s="375"/>
      <c r="P19" s="375"/>
      <c r="Q19" s="375"/>
      <c r="R19" s="375"/>
      <c r="S19" s="375"/>
      <c r="T19" s="9"/>
    </row>
    <row r="20" spans="1:20" ht="17.45" customHeight="1" x14ac:dyDescent="0.15">
      <c r="A20" s="7"/>
      <c r="B20" s="376"/>
      <c r="C20" s="376"/>
      <c r="D20" s="376"/>
      <c r="E20" s="376"/>
      <c r="F20" s="376"/>
      <c r="G20" s="376"/>
      <c r="H20" s="376"/>
      <c r="I20" s="376"/>
      <c r="J20" s="376"/>
      <c r="K20" s="376"/>
      <c r="L20" s="376"/>
      <c r="M20" s="376"/>
      <c r="N20" s="376"/>
      <c r="O20" s="376"/>
      <c r="P20" s="376"/>
      <c r="Q20" s="376"/>
      <c r="R20" s="376"/>
      <c r="S20" s="376"/>
      <c r="T20" s="9"/>
    </row>
    <row r="21" spans="1:20" ht="17.45" customHeight="1" x14ac:dyDescent="0.15">
      <c r="A21" s="7"/>
      <c r="B21" s="376"/>
      <c r="C21" s="376"/>
      <c r="D21" s="376"/>
      <c r="E21" s="376"/>
      <c r="F21" s="376"/>
      <c r="G21" s="376"/>
      <c r="H21" s="376"/>
      <c r="I21" s="376"/>
      <c r="J21" s="376"/>
      <c r="K21" s="376"/>
      <c r="L21" s="376"/>
      <c r="M21" s="376"/>
      <c r="N21" s="376"/>
      <c r="O21" s="376"/>
      <c r="P21" s="376"/>
      <c r="Q21" s="376"/>
      <c r="R21" s="376"/>
      <c r="S21" s="376"/>
      <c r="T21" s="9"/>
    </row>
    <row r="22" spans="1:20" ht="17.45" customHeight="1" x14ac:dyDescent="0.15">
      <c r="A22" s="7"/>
      <c r="B22" s="8"/>
      <c r="C22" s="324" t="s">
        <v>22</v>
      </c>
      <c r="D22" s="324"/>
      <c r="E22" s="324"/>
      <c r="F22" s="324"/>
      <c r="G22" s="324"/>
      <c r="H22" s="324"/>
      <c r="I22" s="324"/>
      <c r="J22" s="324"/>
      <c r="K22" s="324"/>
      <c r="L22" s="324"/>
      <c r="M22" s="324"/>
      <c r="N22" s="324"/>
      <c r="O22" s="324"/>
      <c r="P22" s="324"/>
      <c r="Q22" s="324"/>
      <c r="R22" s="324"/>
      <c r="S22" s="40"/>
      <c r="T22" s="9"/>
    </row>
    <row r="23" spans="1:20" ht="17.45" customHeight="1" x14ac:dyDescent="0.15">
      <c r="A23" s="7"/>
      <c r="B23" s="8"/>
      <c r="C23" s="8" t="s">
        <v>69</v>
      </c>
      <c r="D23" s="8"/>
      <c r="E23" s="8"/>
      <c r="F23" s="8"/>
      <c r="G23" s="8"/>
      <c r="H23" s="8"/>
      <c r="I23" s="8"/>
      <c r="J23" s="8"/>
      <c r="K23" s="8"/>
      <c r="L23" s="8"/>
      <c r="M23" s="8"/>
      <c r="T23" s="9"/>
    </row>
    <row r="24" spans="1:20" ht="17.45" customHeight="1" x14ac:dyDescent="0.15">
      <c r="A24" s="7"/>
      <c r="B24" s="8"/>
      <c r="C24" s="8"/>
      <c r="D24" s="8"/>
      <c r="E24" s="372" t="s">
        <v>25</v>
      </c>
      <c r="F24" s="372"/>
      <c r="G24" s="373" t="s">
        <v>26</v>
      </c>
      <c r="H24" s="373"/>
      <c r="I24" s="8"/>
      <c r="J24" s="12"/>
      <c r="M24" s="8"/>
      <c r="S24" s="51"/>
      <c r="T24" s="9"/>
    </row>
    <row r="25" spans="1:20" ht="17.45" customHeight="1" x14ac:dyDescent="0.15">
      <c r="A25" s="7"/>
      <c r="B25" s="8"/>
      <c r="C25" s="8"/>
      <c r="D25" s="8"/>
      <c r="E25" s="374" t="s">
        <v>28</v>
      </c>
      <c r="F25" s="374"/>
      <c r="G25" s="373"/>
      <c r="H25" s="373"/>
      <c r="I25" s="8"/>
      <c r="J25" s="12"/>
      <c r="K25" s="12"/>
      <c r="L25" s="377" t="s">
        <v>72</v>
      </c>
      <c r="M25" s="377"/>
      <c r="N25" s="378">
        <f>認定判定!C45</f>
        <v>0</v>
      </c>
      <c r="O25" s="378"/>
      <c r="P25" s="378"/>
      <c r="Q25" s="50"/>
      <c r="R25" s="53"/>
      <c r="S25" s="12"/>
      <c r="T25" s="9"/>
    </row>
    <row r="26" spans="1:20" ht="17.45" customHeight="1" x14ac:dyDescent="0.15">
      <c r="A26" s="7"/>
      <c r="B26" s="8"/>
      <c r="C26" s="8"/>
      <c r="D26" s="8"/>
      <c r="E26" s="16" t="s">
        <v>70</v>
      </c>
      <c r="F26" s="16"/>
      <c r="G26" s="16"/>
      <c r="H26" s="16"/>
      <c r="I26" s="16"/>
      <c r="J26" s="17"/>
      <c r="K26" s="17"/>
      <c r="L26" s="17"/>
      <c r="M26" s="12"/>
      <c r="N26" s="379">
        <f>SUM(認定判定!C29:'認定判定'!C31)</f>
        <v>0</v>
      </c>
      <c r="O26" s="379"/>
      <c r="P26" s="379"/>
      <c r="Q26" s="55" t="str">
        <f>認定判定!D9</f>
        <v>円</v>
      </c>
      <c r="R26" s="12"/>
      <c r="S26" s="17"/>
      <c r="T26" s="9"/>
    </row>
    <row r="27" spans="1:20" ht="17.25" customHeight="1" x14ac:dyDescent="0.15">
      <c r="A27" s="7"/>
      <c r="B27" s="8"/>
      <c r="C27" s="8"/>
      <c r="D27" s="8"/>
      <c r="E27" s="16" t="s">
        <v>71</v>
      </c>
      <c r="F27" s="16"/>
      <c r="G27" s="16"/>
      <c r="H27" s="16"/>
      <c r="I27" s="16"/>
      <c r="J27" s="17"/>
      <c r="K27" s="17"/>
      <c r="L27" s="17"/>
      <c r="M27" s="17"/>
      <c r="N27" s="379">
        <f>SUM(認定判定!C15:'認定判定'!C17)</f>
        <v>0</v>
      </c>
      <c r="O27" s="379"/>
      <c r="P27" s="379"/>
      <c r="Q27" s="55" t="str">
        <f>認定判定!D9</f>
        <v>円</v>
      </c>
      <c r="R27" s="12"/>
      <c r="S27" s="17"/>
      <c r="T27" s="9"/>
    </row>
    <row r="28" spans="1:20" ht="17.45" customHeight="1" x14ac:dyDescent="0.15">
      <c r="A28" s="22"/>
      <c r="B28" s="23"/>
      <c r="C28" s="23"/>
      <c r="D28" s="38"/>
      <c r="E28" s="38"/>
      <c r="F28" s="38"/>
      <c r="G28" s="38"/>
      <c r="H28" s="38"/>
      <c r="I28" s="38"/>
      <c r="J28" s="38"/>
      <c r="K28" s="38"/>
      <c r="L28" s="38"/>
      <c r="M28" s="38"/>
      <c r="N28" s="38"/>
      <c r="O28" s="38"/>
      <c r="P28" s="38"/>
      <c r="Q28" s="38"/>
      <c r="R28" s="38"/>
      <c r="S28" s="38"/>
      <c r="T28" s="24"/>
    </row>
    <row r="29" spans="1:20" ht="17.45" customHeight="1" x14ac:dyDescent="0.15">
      <c r="C29" s="3" t="s">
        <v>37</v>
      </c>
    </row>
    <row r="30" spans="1:20" ht="17.45" customHeight="1" x14ac:dyDescent="0.15">
      <c r="C30" s="3" t="s">
        <v>38</v>
      </c>
      <c r="D30" s="20" t="s">
        <v>39</v>
      </c>
      <c r="E30" s="20"/>
      <c r="F30" s="20"/>
      <c r="G30" s="20"/>
      <c r="H30" s="20"/>
      <c r="I30" s="20"/>
      <c r="J30" s="20"/>
      <c r="K30" s="20"/>
      <c r="L30" s="20"/>
      <c r="M30" s="20"/>
      <c r="N30" s="20"/>
      <c r="O30" s="20"/>
      <c r="P30" s="20"/>
      <c r="Q30" s="20"/>
      <c r="R30" s="20"/>
      <c r="S30" s="43"/>
    </row>
    <row r="31" spans="1:20" ht="17.45" customHeight="1" x14ac:dyDescent="0.15">
      <c r="C31" s="3" t="s">
        <v>40</v>
      </c>
      <c r="D31" s="333" t="s">
        <v>41</v>
      </c>
      <c r="E31" s="333"/>
      <c r="F31" s="333"/>
      <c r="G31" s="333"/>
      <c r="H31" s="333"/>
      <c r="I31" s="333"/>
      <c r="J31" s="333"/>
      <c r="K31" s="333"/>
      <c r="L31" s="333"/>
      <c r="M31" s="333"/>
      <c r="N31" s="333"/>
      <c r="O31" s="333"/>
      <c r="P31" s="333"/>
      <c r="Q31" s="333"/>
      <c r="R31" s="333"/>
      <c r="S31" s="43"/>
    </row>
    <row r="32" spans="1:20" ht="17.45" customHeight="1" x14ac:dyDescent="0.15">
      <c r="C32" s="39"/>
      <c r="D32" s="333"/>
      <c r="E32" s="333"/>
      <c r="F32" s="333"/>
      <c r="G32" s="333"/>
      <c r="H32" s="333"/>
      <c r="I32" s="333"/>
      <c r="J32" s="333"/>
      <c r="K32" s="333"/>
      <c r="L32" s="333"/>
      <c r="M32" s="333"/>
      <c r="N32" s="333"/>
      <c r="O32" s="333"/>
      <c r="P32" s="333"/>
      <c r="Q32" s="333"/>
      <c r="R32" s="333"/>
      <c r="S32" s="20"/>
    </row>
    <row r="33" spans="3:20" ht="17.45" customHeight="1" x14ac:dyDescent="0.15">
      <c r="C33" s="39"/>
      <c r="D33" s="39"/>
      <c r="E33" s="39"/>
      <c r="F33" s="39"/>
      <c r="G33" s="39"/>
      <c r="H33" s="39"/>
      <c r="I33" s="39"/>
      <c r="J33" s="39"/>
      <c r="K33" s="39"/>
      <c r="L33" s="39"/>
      <c r="M33" s="39"/>
      <c r="N33" s="39"/>
      <c r="O33" s="39"/>
      <c r="P33" s="39"/>
      <c r="Q33" s="39"/>
      <c r="R33" s="39"/>
    </row>
    <row r="34" spans="3:20" ht="17.45" customHeight="1" x14ac:dyDescent="0.15">
      <c r="D34" s="3" t="str">
        <f>VLOOKUP(認定判定!C5,市町村!A:C,3,FALSE)&amp;""</f>
        <v>番号</v>
      </c>
    </row>
    <row r="35" spans="3:20" ht="17.45" customHeight="1" x14ac:dyDescent="0.15">
      <c r="D35" s="3" t="s">
        <v>42</v>
      </c>
    </row>
    <row r="36" spans="3:20" ht="17.45" customHeight="1" x14ac:dyDescent="0.15">
      <c r="D36" s="3" t="s">
        <v>43</v>
      </c>
    </row>
    <row r="37" spans="3:20" ht="17.45" customHeight="1" x14ac:dyDescent="0.15">
      <c r="G37" s="4"/>
      <c r="H37" s="3" t="str">
        <f>IF(J37&lt;&gt;"","認定者名","")</f>
        <v/>
      </c>
      <c r="J37" s="3" t="str">
        <f>VLOOKUP(認定判定!C5,市町村!A:C,2,FALSE)&amp;""</f>
        <v/>
      </c>
      <c r="K37" s="4"/>
      <c r="S37" s="4"/>
      <c r="T37" s="4"/>
    </row>
    <row r="38" spans="3:20" ht="17.45" customHeight="1" x14ac:dyDescent="0.15">
      <c r="S38" s="4"/>
      <c r="T38" s="4"/>
    </row>
    <row r="39" spans="3:20" ht="17.45" customHeight="1" x14ac:dyDescent="0.15">
      <c r="C39" s="3" t="s">
        <v>44</v>
      </c>
    </row>
    <row r="40" spans="3:20" ht="17.45" customHeight="1" x14ac:dyDescent="0.15"/>
    <row r="41" spans="3:20" ht="17.45" customHeight="1" x14ac:dyDescent="0.15"/>
    <row r="42" spans="3:20" ht="17.45" customHeight="1" x14ac:dyDescent="0.15"/>
  </sheetData>
  <sheetProtection password="EFF8" sheet="1" objects="1" scenarios="1"/>
  <mergeCells count="32">
    <mergeCell ref="A1:T1"/>
    <mergeCell ref="B17:G17"/>
    <mergeCell ref="H17:M17"/>
    <mergeCell ref="N17:S17"/>
    <mergeCell ref="B18:G18"/>
    <mergeCell ref="H18:M18"/>
    <mergeCell ref="N18:S18"/>
    <mergeCell ref="B14:S15"/>
    <mergeCell ref="B5:S5"/>
    <mergeCell ref="N3:T3"/>
    <mergeCell ref="M7:Q7"/>
    <mergeCell ref="D8:F8"/>
    <mergeCell ref="C9:I11"/>
    <mergeCell ref="L9:Q9"/>
    <mergeCell ref="L10:Q10"/>
    <mergeCell ref="L11:Q11"/>
    <mergeCell ref="A2:G2"/>
    <mergeCell ref="H2:M2"/>
    <mergeCell ref="N2:T2"/>
    <mergeCell ref="A3:G3"/>
    <mergeCell ref="H3:M3"/>
    <mergeCell ref="D31:R32"/>
    <mergeCell ref="L12:Q12"/>
    <mergeCell ref="C22:R22"/>
    <mergeCell ref="E24:F24"/>
    <mergeCell ref="G24:H25"/>
    <mergeCell ref="E25:F25"/>
    <mergeCell ref="B19:S21"/>
    <mergeCell ref="L25:M25"/>
    <mergeCell ref="N25:P25"/>
    <mergeCell ref="N26:P26"/>
    <mergeCell ref="N27:P27"/>
  </mergeCells>
  <phoneticPr fontId="2"/>
  <conditionalFormatting sqref="C9:I12">
    <cfRule type="cellIs" dxfId="1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F39"/>
  <sheetViews>
    <sheetView showGridLines="0" view="pageBreakPreview" zoomScale="80" zoomScaleNormal="100" zoomScaleSheetLayoutView="80" workbookViewId="0">
      <selection activeCell="G12" sqref="G12:Q12"/>
    </sheetView>
  </sheetViews>
  <sheetFormatPr defaultColWidth="2.625" defaultRowHeight="20.100000000000001" customHeight="1" x14ac:dyDescent="0.15"/>
  <cols>
    <col min="1" max="16384" width="2.625" style="65"/>
  </cols>
  <sheetData>
    <row r="1" spans="2:32" ht="20.100000000000001" customHeight="1" x14ac:dyDescent="0.15">
      <c r="B1" s="339" t="s">
        <v>408</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row>
    <row r="3" spans="2:32" ht="20.100000000000001" customHeight="1" x14ac:dyDescent="0.15">
      <c r="B3" s="65" t="s">
        <v>361</v>
      </c>
    </row>
    <row r="4" spans="2:32" ht="20.100000000000001" customHeight="1" x14ac:dyDescent="0.15">
      <c r="B4" s="201"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62" t="s">
        <v>362</v>
      </c>
      <c r="C5" s="362"/>
      <c r="D5" s="362"/>
      <c r="E5" s="362"/>
      <c r="F5" s="362"/>
      <c r="G5" s="362"/>
      <c r="H5" s="362"/>
      <c r="I5" s="362"/>
      <c r="J5" s="362"/>
      <c r="K5" s="362"/>
      <c r="L5" s="362"/>
      <c r="M5" s="362"/>
      <c r="N5" s="362"/>
      <c r="O5" s="362"/>
      <c r="P5" s="362"/>
      <c r="Q5" s="362"/>
      <c r="R5" s="362"/>
      <c r="S5" s="362"/>
      <c r="T5" s="357"/>
      <c r="U5" s="357"/>
      <c r="V5" s="357"/>
      <c r="W5" s="357"/>
      <c r="X5" s="357"/>
      <c r="Y5" s="357"/>
      <c r="Z5" s="357"/>
      <c r="AA5" s="357"/>
      <c r="AB5" s="357"/>
      <c r="AC5" s="357"/>
      <c r="AD5" s="357"/>
      <c r="AE5" s="357"/>
      <c r="AF5" s="65" t="s">
        <v>363</v>
      </c>
    </row>
    <row r="7" spans="2:32" ht="20.100000000000001" customHeight="1" x14ac:dyDescent="0.15">
      <c r="B7" s="65" t="s">
        <v>402</v>
      </c>
    </row>
    <row r="8" spans="2:32" ht="20.100000000000001" customHeight="1" x14ac:dyDescent="0.15">
      <c r="B8" s="65" t="s">
        <v>448</v>
      </c>
    </row>
    <row r="9" spans="2:32" ht="20.100000000000001" customHeight="1" x14ac:dyDescent="0.15">
      <c r="B9" s="409" t="s">
        <v>403</v>
      </c>
      <c r="C9" s="409"/>
      <c r="D9" s="409"/>
      <c r="E9" s="409"/>
      <c r="F9" s="409"/>
      <c r="G9" s="409" t="s">
        <v>404</v>
      </c>
      <c r="H9" s="409"/>
      <c r="I9" s="409"/>
      <c r="J9" s="409"/>
      <c r="K9" s="409"/>
      <c r="L9" s="409"/>
      <c r="M9" s="409"/>
      <c r="N9" s="409"/>
      <c r="O9" s="409"/>
      <c r="P9" s="409"/>
      <c r="Q9" s="409"/>
      <c r="R9" s="409" t="s">
        <v>405</v>
      </c>
      <c r="S9" s="409"/>
      <c r="T9" s="409"/>
      <c r="U9" s="409"/>
      <c r="V9" s="409"/>
      <c r="W9" s="409"/>
      <c r="X9" s="409"/>
      <c r="Y9" s="409"/>
      <c r="Z9" s="409"/>
      <c r="AA9" s="409"/>
      <c r="AB9" s="410"/>
      <c r="AC9" s="184"/>
      <c r="AD9" s="409" t="s">
        <v>406</v>
      </c>
      <c r="AE9" s="409"/>
      <c r="AF9" s="409"/>
    </row>
    <row r="10" spans="2:32" ht="20.100000000000001" customHeight="1" x14ac:dyDescent="0.15">
      <c r="B10" s="411" t="str">
        <f>IF(認定判定!F27&lt;&gt;"",認定判定!F27,"")</f>
        <v/>
      </c>
      <c r="C10" s="411"/>
      <c r="D10" s="411"/>
      <c r="E10" s="411"/>
      <c r="F10" s="411"/>
      <c r="G10" s="349" t="str">
        <f>認定判定!G27</f>
        <v>　　　　　　　　　　　　　　　　　　業</v>
      </c>
      <c r="H10" s="350"/>
      <c r="I10" s="350"/>
      <c r="J10" s="350"/>
      <c r="K10" s="350"/>
      <c r="L10" s="350"/>
      <c r="M10" s="350"/>
      <c r="N10" s="350"/>
      <c r="O10" s="350"/>
      <c r="P10" s="350"/>
      <c r="Q10" s="351"/>
      <c r="R10" s="396">
        <f>認定判定!J27</f>
        <v>0</v>
      </c>
      <c r="S10" s="397"/>
      <c r="T10" s="397"/>
      <c r="U10" s="397"/>
      <c r="V10" s="397"/>
      <c r="W10" s="397"/>
      <c r="X10" s="397"/>
      <c r="Y10" s="397"/>
      <c r="Z10" s="397"/>
      <c r="AA10" s="397"/>
      <c r="AB10" s="397"/>
      <c r="AC10" s="185" t="s">
        <v>366</v>
      </c>
      <c r="AD10" s="398">
        <f>IF(R14&gt;0,(R10/R14*100),0)</f>
        <v>0</v>
      </c>
      <c r="AE10" s="399"/>
      <c r="AF10" s="400"/>
    </row>
    <row r="11" spans="2:32" ht="20.100000000000001" customHeight="1" x14ac:dyDescent="0.15">
      <c r="B11" s="411" t="str">
        <f>IF(認定判定!F28&lt;&gt;"",認定判定!F28,"")</f>
        <v/>
      </c>
      <c r="C11" s="411"/>
      <c r="D11" s="411"/>
      <c r="E11" s="411"/>
      <c r="F11" s="411"/>
      <c r="G11" s="412" t="str">
        <f>認定判定!G28</f>
        <v/>
      </c>
      <c r="H11" s="412"/>
      <c r="I11" s="412"/>
      <c r="J11" s="412"/>
      <c r="K11" s="412"/>
      <c r="L11" s="412"/>
      <c r="M11" s="412"/>
      <c r="N11" s="412"/>
      <c r="O11" s="412"/>
      <c r="P11" s="412"/>
      <c r="Q11" s="412"/>
      <c r="R11" s="396">
        <f>認定判定!J28</f>
        <v>0</v>
      </c>
      <c r="S11" s="397"/>
      <c r="T11" s="397"/>
      <c r="U11" s="397"/>
      <c r="V11" s="397"/>
      <c r="W11" s="397"/>
      <c r="X11" s="397"/>
      <c r="Y11" s="397"/>
      <c r="Z11" s="397"/>
      <c r="AA11" s="397"/>
      <c r="AB11" s="397"/>
      <c r="AC11" s="185" t="s">
        <v>366</v>
      </c>
      <c r="AD11" s="398">
        <f>IF(R14&gt;0,(R11/R14*100),0)</f>
        <v>0</v>
      </c>
      <c r="AE11" s="399"/>
      <c r="AF11" s="400"/>
    </row>
    <row r="12" spans="2:32" ht="20.100000000000001" customHeight="1" x14ac:dyDescent="0.15">
      <c r="B12" s="411" t="str">
        <f>IF(認定判定!F29&lt;&gt;"",認定判定!F29,"")</f>
        <v/>
      </c>
      <c r="C12" s="411"/>
      <c r="D12" s="411"/>
      <c r="E12" s="411"/>
      <c r="F12" s="411"/>
      <c r="G12" s="412" t="str">
        <f>認定判定!G29</f>
        <v/>
      </c>
      <c r="H12" s="412"/>
      <c r="I12" s="412"/>
      <c r="J12" s="412"/>
      <c r="K12" s="412"/>
      <c r="L12" s="412"/>
      <c r="M12" s="412"/>
      <c r="N12" s="412"/>
      <c r="O12" s="412"/>
      <c r="P12" s="412"/>
      <c r="Q12" s="412"/>
      <c r="R12" s="396">
        <f>認定判定!J29</f>
        <v>0</v>
      </c>
      <c r="S12" s="397"/>
      <c r="T12" s="397"/>
      <c r="U12" s="397"/>
      <c r="V12" s="397"/>
      <c r="W12" s="397"/>
      <c r="X12" s="397"/>
      <c r="Y12" s="397"/>
      <c r="Z12" s="397"/>
      <c r="AA12" s="397"/>
      <c r="AB12" s="397"/>
      <c r="AC12" s="185" t="s">
        <v>366</v>
      </c>
      <c r="AD12" s="398">
        <f>IF(R14&gt;0,(R12/R14*100),0)</f>
        <v>0</v>
      </c>
      <c r="AE12" s="399"/>
      <c r="AF12" s="400"/>
    </row>
    <row r="13" spans="2:32" ht="20.100000000000001" customHeight="1" x14ac:dyDescent="0.15">
      <c r="B13" s="411" t="str">
        <f>IF(認定判定!F30&lt;&gt;"",認定判定!F30,"")</f>
        <v/>
      </c>
      <c r="C13" s="411"/>
      <c r="D13" s="411"/>
      <c r="E13" s="411"/>
      <c r="F13" s="411"/>
      <c r="G13" s="412" t="str">
        <f>認定判定!G30</f>
        <v/>
      </c>
      <c r="H13" s="412"/>
      <c r="I13" s="412"/>
      <c r="J13" s="412"/>
      <c r="K13" s="412"/>
      <c r="L13" s="412"/>
      <c r="M13" s="412"/>
      <c r="N13" s="412"/>
      <c r="O13" s="412"/>
      <c r="P13" s="412"/>
      <c r="Q13" s="412"/>
      <c r="R13" s="396">
        <f>認定判定!J30</f>
        <v>0</v>
      </c>
      <c r="S13" s="397"/>
      <c r="T13" s="397"/>
      <c r="U13" s="397"/>
      <c r="V13" s="397"/>
      <c r="W13" s="397"/>
      <c r="X13" s="397"/>
      <c r="Y13" s="397"/>
      <c r="Z13" s="397"/>
      <c r="AA13" s="397"/>
      <c r="AB13" s="397"/>
      <c r="AC13" s="185" t="s">
        <v>366</v>
      </c>
      <c r="AD13" s="398">
        <f>IF(R14&gt;0,(R13/R14*100),0)</f>
        <v>0</v>
      </c>
      <c r="AE13" s="399"/>
      <c r="AF13" s="400"/>
    </row>
    <row r="14" spans="2:32" ht="20.100000000000001" customHeight="1" x14ac:dyDescent="0.15">
      <c r="B14" s="401" t="s">
        <v>407</v>
      </c>
      <c r="C14" s="402"/>
      <c r="D14" s="402"/>
      <c r="E14" s="402"/>
      <c r="F14" s="402"/>
      <c r="G14" s="402"/>
      <c r="H14" s="402"/>
      <c r="I14" s="402"/>
      <c r="J14" s="402"/>
      <c r="K14" s="402"/>
      <c r="L14" s="402"/>
      <c r="M14" s="402"/>
      <c r="N14" s="402"/>
      <c r="O14" s="402"/>
      <c r="P14" s="402"/>
      <c r="Q14" s="403"/>
      <c r="R14" s="396">
        <f>SUM(R10:AB13)</f>
        <v>0</v>
      </c>
      <c r="S14" s="397"/>
      <c r="T14" s="397"/>
      <c r="U14" s="397"/>
      <c r="V14" s="397"/>
      <c r="W14" s="397"/>
      <c r="X14" s="397"/>
      <c r="Y14" s="397"/>
      <c r="Z14" s="397"/>
      <c r="AA14" s="397"/>
      <c r="AB14" s="397"/>
      <c r="AC14" s="185" t="s">
        <v>366</v>
      </c>
      <c r="AD14" s="398">
        <f>SUM(AD10:AF13)</f>
        <v>0</v>
      </c>
      <c r="AE14" s="399"/>
      <c r="AF14" s="400"/>
    </row>
    <row r="15" spans="2:32" ht="20.100000000000001" customHeight="1" x14ac:dyDescent="0.15">
      <c r="B15" s="404" t="s">
        <v>409</v>
      </c>
      <c r="C15" s="404"/>
      <c r="D15" s="405" t="s">
        <v>410</v>
      </c>
      <c r="E15" s="405"/>
      <c r="F15" s="405"/>
      <c r="G15" s="405"/>
      <c r="H15" s="405"/>
      <c r="I15" s="405"/>
      <c r="J15" s="405"/>
      <c r="K15" s="405"/>
      <c r="L15" s="405"/>
      <c r="M15" s="405"/>
      <c r="N15" s="405"/>
      <c r="O15" s="405"/>
      <c r="P15" s="405"/>
      <c r="Q15" s="405"/>
      <c r="R15" s="405"/>
      <c r="S15" s="405"/>
      <c r="T15" s="405"/>
      <c r="U15" s="405"/>
      <c r="V15" s="405"/>
      <c r="W15" s="405"/>
      <c r="X15" s="405"/>
      <c r="Y15" s="405"/>
      <c r="Z15" s="405"/>
      <c r="AA15" s="405"/>
      <c r="AB15" s="405"/>
      <c r="AC15" s="405"/>
      <c r="AD15" s="405"/>
      <c r="AE15" s="405"/>
      <c r="AF15" s="405"/>
    </row>
    <row r="16" spans="2:32" ht="20.100000000000001" customHeight="1" x14ac:dyDescent="0.15">
      <c r="B16" s="186"/>
      <c r="C16" s="186"/>
      <c r="D16" s="406" t="s">
        <v>421</v>
      </c>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row>
    <row r="17" spans="2:32" ht="20.100000000000001" customHeight="1" x14ac:dyDescent="0.15">
      <c r="B17" s="165"/>
      <c r="C17" s="165"/>
      <c r="D17" s="407" t="s">
        <v>411</v>
      </c>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row>
    <row r="18" spans="2:32" ht="20.100000000000001" customHeight="1" x14ac:dyDescent="0.15">
      <c r="B18" s="408" t="s">
        <v>412</v>
      </c>
      <c r="C18" s="408"/>
      <c r="D18" s="408" t="s">
        <v>422</v>
      </c>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row>
    <row r="19" spans="2:32" ht="20.100000000000001" customHeight="1" x14ac:dyDescent="0.15">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row>
    <row r="20" spans="2:32" ht="20.100000000000001" customHeight="1" x14ac:dyDescent="0.15">
      <c r="B20" s="65" t="s">
        <v>364</v>
      </c>
    </row>
    <row r="21" spans="2:32" ht="20.100000000000001" customHeight="1" x14ac:dyDescent="0.15">
      <c r="B21" s="65" t="s">
        <v>413</v>
      </c>
      <c r="I21" s="361" t="str">
        <f>認定判定!B29</f>
        <v/>
      </c>
      <c r="J21" s="361"/>
      <c r="K21" s="361"/>
      <c r="L21" s="361"/>
      <c r="M21" s="361"/>
      <c r="N21" s="361"/>
      <c r="O21" s="65" t="s">
        <v>375</v>
      </c>
      <c r="P21" s="361" t="str">
        <f>認定判定!B31</f>
        <v/>
      </c>
      <c r="Q21" s="361"/>
      <c r="R21" s="361"/>
      <c r="S21" s="361"/>
      <c r="T21" s="361"/>
      <c r="U21" s="361"/>
      <c r="V21" s="65" t="s">
        <v>365</v>
      </c>
    </row>
    <row r="22" spans="2:32" ht="20.100000000000001" customHeight="1" x14ac:dyDescent="0.15">
      <c r="B22" s="349" t="s">
        <v>414</v>
      </c>
      <c r="C22" s="350"/>
      <c r="D22" s="350"/>
      <c r="E22" s="350"/>
      <c r="F22" s="350"/>
      <c r="G22" s="350"/>
      <c r="H22" s="350"/>
      <c r="I22" s="350"/>
      <c r="J22" s="350"/>
      <c r="K22" s="350"/>
      <c r="L22" s="350"/>
      <c r="M22" s="350"/>
      <c r="N22" s="350"/>
      <c r="O22" s="350"/>
      <c r="P22" s="350"/>
      <c r="Q22" s="351"/>
      <c r="R22" s="352">
        <f>SUM(認定判定!C29:C31)</f>
        <v>0</v>
      </c>
      <c r="S22" s="353"/>
      <c r="T22" s="353"/>
      <c r="U22" s="353"/>
      <c r="V22" s="353"/>
      <c r="W22" s="353"/>
      <c r="X22" s="353"/>
      <c r="Y22" s="353"/>
      <c r="Z22" s="353"/>
      <c r="AA22" s="353"/>
      <c r="AB22" s="353"/>
      <c r="AC22" s="353"/>
      <c r="AD22" s="353"/>
      <c r="AE22" s="353"/>
      <c r="AF22" s="160" t="s">
        <v>366</v>
      </c>
    </row>
    <row r="24" spans="2:32" ht="20.100000000000001" customHeight="1" x14ac:dyDescent="0.15">
      <c r="B24" s="65" t="s">
        <v>415</v>
      </c>
      <c r="M24" s="361" t="str">
        <f>認定判定!B15</f>
        <v/>
      </c>
      <c r="N24" s="361"/>
      <c r="O24" s="361"/>
      <c r="P24" s="361"/>
      <c r="Q24" s="361"/>
      <c r="R24" s="361"/>
      <c r="S24" s="65" t="s">
        <v>375</v>
      </c>
      <c r="T24" s="361" t="str">
        <f>認定判定!B17</f>
        <v/>
      </c>
      <c r="U24" s="361"/>
      <c r="V24" s="361"/>
      <c r="W24" s="361"/>
      <c r="X24" s="361"/>
      <c r="Y24" s="361"/>
      <c r="Z24" s="65" t="s">
        <v>367</v>
      </c>
    </row>
    <row r="25" spans="2:32" ht="20.100000000000001" customHeight="1" x14ac:dyDescent="0.15">
      <c r="B25" s="349" t="s">
        <v>414</v>
      </c>
      <c r="C25" s="350"/>
      <c r="D25" s="350"/>
      <c r="E25" s="350"/>
      <c r="F25" s="350"/>
      <c r="G25" s="350"/>
      <c r="H25" s="350"/>
      <c r="I25" s="350"/>
      <c r="J25" s="350"/>
      <c r="K25" s="350"/>
      <c r="L25" s="350"/>
      <c r="M25" s="350"/>
      <c r="N25" s="350"/>
      <c r="O25" s="350"/>
      <c r="P25" s="350"/>
      <c r="Q25" s="351"/>
      <c r="R25" s="352">
        <f>SUM(認定判定!C15:C17)</f>
        <v>0</v>
      </c>
      <c r="S25" s="353"/>
      <c r="T25" s="353"/>
      <c r="U25" s="353"/>
      <c r="V25" s="353"/>
      <c r="W25" s="353"/>
      <c r="X25" s="353"/>
      <c r="Y25" s="353"/>
      <c r="Z25" s="353"/>
      <c r="AA25" s="353"/>
      <c r="AB25" s="353"/>
      <c r="AC25" s="353"/>
      <c r="AD25" s="353"/>
      <c r="AE25" s="353"/>
      <c r="AF25" s="160" t="s">
        <v>366</v>
      </c>
    </row>
    <row r="27" spans="2:32" ht="20.100000000000001" customHeight="1" x14ac:dyDescent="0.15">
      <c r="B27" s="65" t="s">
        <v>416</v>
      </c>
    </row>
    <row r="29" spans="2:32" ht="20.100000000000001" customHeight="1" x14ac:dyDescent="0.15">
      <c r="B29" s="161" t="s">
        <v>368</v>
      </c>
      <c r="C29" s="161"/>
      <c r="D29" s="342">
        <f>R25</f>
        <v>0</v>
      </c>
      <c r="E29" s="342"/>
      <c r="F29" s="342"/>
      <c r="G29" s="342"/>
      <c r="H29" s="342"/>
      <c r="I29" s="342"/>
      <c r="J29" s="161" t="s">
        <v>366</v>
      </c>
      <c r="K29" s="363" t="s">
        <v>370</v>
      </c>
      <c r="L29" s="363"/>
      <c r="M29" s="161" t="s">
        <v>371</v>
      </c>
      <c r="N29" s="161"/>
      <c r="O29" s="342">
        <f>R22</f>
        <v>0</v>
      </c>
      <c r="P29" s="342"/>
      <c r="Q29" s="342"/>
      <c r="R29" s="342"/>
      <c r="S29" s="342"/>
      <c r="T29" s="342"/>
      <c r="U29" s="161" t="s">
        <v>366</v>
      </c>
      <c r="V29" s="339" t="s">
        <v>372</v>
      </c>
      <c r="W29" s="339"/>
      <c r="X29" s="339"/>
      <c r="Y29" s="339"/>
      <c r="Z29" s="355">
        <f>認定判定!C45</f>
        <v>0</v>
      </c>
      <c r="AA29" s="355"/>
      <c r="AB29" s="355"/>
      <c r="AC29" s="355"/>
      <c r="AD29" s="355"/>
      <c r="AE29" s="339" t="s">
        <v>369</v>
      </c>
      <c r="AF29" s="339"/>
    </row>
    <row r="30" spans="2:32" ht="20.100000000000001" customHeight="1" x14ac:dyDescent="0.15">
      <c r="G30" s="65" t="s">
        <v>368</v>
      </c>
      <c r="I30" s="354">
        <f>R25</f>
        <v>0</v>
      </c>
      <c r="J30" s="354"/>
      <c r="K30" s="354"/>
      <c r="L30" s="354"/>
      <c r="M30" s="354"/>
      <c r="N30" s="354"/>
      <c r="O30" s="65" t="s">
        <v>366</v>
      </c>
      <c r="V30" s="339"/>
      <c r="W30" s="339"/>
      <c r="X30" s="339"/>
      <c r="Y30" s="339"/>
      <c r="Z30" s="355"/>
      <c r="AA30" s="355"/>
      <c r="AB30" s="355"/>
      <c r="AC30" s="355"/>
      <c r="AD30" s="355"/>
      <c r="AE30" s="339"/>
      <c r="AF30" s="339"/>
    </row>
    <row r="31" spans="2:32" ht="20.100000000000001" customHeight="1" x14ac:dyDescent="0.15">
      <c r="Y31" s="65" t="s">
        <v>417</v>
      </c>
    </row>
    <row r="33" spans="2:32" ht="20.100000000000001" customHeight="1" x14ac:dyDescent="0.15">
      <c r="B33" s="343" t="s">
        <v>391</v>
      </c>
      <c r="C33" s="344"/>
      <c r="D33" s="344"/>
      <c r="E33" s="344"/>
      <c r="F33" s="344"/>
      <c r="G33" s="344"/>
      <c r="H33" s="344"/>
      <c r="I33" s="344"/>
      <c r="J33" s="344"/>
      <c r="K33" s="344"/>
      <c r="L33" s="344"/>
      <c r="M33" s="344"/>
      <c r="N33" s="344"/>
      <c r="O33" s="344"/>
      <c r="P33" s="345"/>
      <c r="Q33" s="169"/>
      <c r="R33" s="343" t="s">
        <v>398</v>
      </c>
      <c r="S33" s="344"/>
      <c r="T33" s="344"/>
      <c r="U33" s="344"/>
      <c r="V33" s="344"/>
      <c r="W33" s="344"/>
      <c r="X33" s="344"/>
      <c r="Y33" s="344"/>
      <c r="Z33" s="344"/>
      <c r="AA33" s="344"/>
      <c r="AB33" s="344"/>
      <c r="AC33" s="344"/>
      <c r="AD33" s="344"/>
      <c r="AE33" s="344"/>
      <c r="AF33" s="345"/>
    </row>
    <row r="34" spans="2:32" ht="20.100000000000001" customHeight="1" x14ac:dyDescent="0.15">
      <c r="B34" s="346" t="s">
        <v>392</v>
      </c>
      <c r="C34" s="347"/>
      <c r="D34" s="347"/>
      <c r="E34" s="347"/>
      <c r="F34" s="347"/>
      <c r="G34" s="347"/>
      <c r="H34" s="347"/>
      <c r="I34" s="347"/>
      <c r="J34" s="347"/>
      <c r="K34" s="347"/>
      <c r="L34" s="347"/>
      <c r="M34" s="347"/>
      <c r="N34" s="347"/>
      <c r="O34" s="347"/>
      <c r="P34" s="348"/>
      <c r="Q34" s="169"/>
      <c r="R34" s="341"/>
      <c r="S34" s="340"/>
      <c r="T34" s="340"/>
      <c r="U34" s="340"/>
      <c r="V34" s="174" t="s">
        <v>393</v>
      </c>
      <c r="W34" s="340"/>
      <c r="X34" s="340"/>
      <c r="Y34" s="174" t="s">
        <v>394</v>
      </c>
      <c r="Z34" s="340"/>
      <c r="AA34" s="340"/>
      <c r="AB34" s="174" t="s">
        <v>395</v>
      </c>
      <c r="AC34" s="174"/>
      <c r="AD34" s="174"/>
      <c r="AE34" s="174"/>
      <c r="AF34" s="175"/>
    </row>
    <row r="35" spans="2:32" ht="20.100000000000001" customHeight="1" x14ac:dyDescent="0.15">
      <c r="B35" s="341"/>
      <c r="C35" s="340"/>
      <c r="D35" s="340"/>
      <c r="E35" s="340"/>
      <c r="F35" s="171" t="s">
        <v>393</v>
      </c>
      <c r="G35" s="340"/>
      <c r="H35" s="340"/>
      <c r="I35" s="171" t="s">
        <v>394</v>
      </c>
      <c r="J35" s="340"/>
      <c r="K35" s="340"/>
      <c r="L35" s="171" t="s">
        <v>395</v>
      </c>
      <c r="M35" s="171"/>
      <c r="N35" s="171"/>
      <c r="O35" s="171"/>
      <c r="P35" s="172"/>
      <c r="Q35" s="169"/>
      <c r="R35" s="176" t="s">
        <v>399</v>
      </c>
      <c r="S35" s="174"/>
      <c r="T35" s="174"/>
      <c r="U35" s="174"/>
      <c r="V35" s="174"/>
      <c r="W35" s="174"/>
      <c r="X35" s="174"/>
      <c r="Y35" s="174"/>
      <c r="Z35" s="174"/>
      <c r="AA35" s="174"/>
      <c r="AB35" s="174"/>
      <c r="AC35" s="174"/>
      <c r="AD35" s="174"/>
      <c r="AE35" s="174"/>
      <c r="AF35" s="175"/>
    </row>
    <row r="36" spans="2:32" ht="20.100000000000001" customHeight="1" x14ac:dyDescent="0.15">
      <c r="B36" s="170" t="s">
        <v>396</v>
      </c>
      <c r="C36" s="171"/>
      <c r="D36" s="171"/>
      <c r="E36" s="171"/>
      <c r="F36" s="171"/>
      <c r="G36" s="171"/>
      <c r="H36" s="171"/>
      <c r="I36" s="171"/>
      <c r="J36" s="171"/>
      <c r="K36" s="171"/>
      <c r="L36" s="171"/>
      <c r="M36" s="171"/>
      <c r="N36" s="171"/>
      <c r="O36" s="171"/>
      <c r="P36" s="172"/>
      <c r="Q36" s="169"/>
      <c r="R36" s="180"/>
      <c r="S36" s="340"/>
      <c r="T36" s="340"/>
      <c r="U36" s="340"/>
      <c r="V36" s="340"/>
      <c r="W36" s="340"/>
      <c r="X36" s="340"/>
      <c r="Y36" s="340"/>
      <c r="Z36" s="340"/>
      <c r="AA36" s="340"/>
      <c r="AB36" s="340"/>
      <c r="AC36" s="340"/>
      <c r="AD36" s="340"/>
      <c r="AE36" s="181"/>
      <c r="AF36" s="175"/>
    </row>
    <row r="37" spans="2:32" ht="20.100000000000001" customHeight="1" x14ac:dyDescent="0.15">
      <c r="B37" s="180"/>
      <c r="C37" s="340"/>
      <c r="D37" s="340"/>
      <c r="E37" s="340"/>
      <c r="F37" s="340"/>
      <c r="G37" s="340"/>
      <c r="H37" s="340"/>
      <c r="I37" s="340"/>
      <c r="J37" s="340"/>
      <c r="K37" s="340"/>
      <c r="L37" s="340"/>
      <c r="M37" s="340"/>
      <c r="N37" s="340"/>
      <c r="O37" s="181"/>
      <c r="P37" s="172"/>
      <c r="Q37" s="169"/>
      <c r="R37" s="180"/>
      <c r="S37" s="340"/>
      <c r="T37" s="340"/>
      <c r="U37" s="340"/>
      <c r="V37" s="340"/>
      <c r="W37" s="340"/>
      <c r="X37" s="340"/>
      <c r="Y37" s="340"/>
      <c r="Z37" s="340"/>
      <c r="AA37" s="340"/>
      <c r="AB37" s="340"/>
      <c r="AC37" s="340"/>
      <c r="AD37" s="340"/>
      <c r="AE37" s="181"/>
      <c r="AF37" s="175"/>
    </row>
    <row r="38" spans="2:32" ht="20.100000000000001" customHeight="1" x14ac:dyDescent="0.15">
      <c r="B38" s="180"/>
      <c r="C38" s="340"/>
      <c r="D38" s="340"/>
      <c r="E38" s="340"/>
      <c r="F38" s="340"/>
      <c r="G38" s="340"/>
      <c r="H38" s="340"/>
      <c r="I38" s="340"/>
      <c r="J38" s="340"/>
      <c r="K38" s="340"/>
      <c r="L38" s="340"/>
      <c r="M38" s="340"/>
      <c r="N38" s="340"/>
      <c r="O38" s="181"/>
      <c r="P38" s="172"/>
      <c r="Q38" s="169"/>
      <c r="R38" s="180"/>
      <c r="S38" s="340"/>
      <c r="T38" s="340"/>
      <c r="U38" s="340"/>
      <c r="V38" s="340"/>
      <c r="W38" s="340"/>
      <c r="X38" s="340"/>
      <c r="Y38" s="340"/>
      <c r="Z38" s="340"/>
      <c r="AA38" s="340"/>
      <c r="AB38" s="340"/>
      <c r="AC38" s="340"/>
      <c r="AD38" s="340"/>
      <c r="AE38" s="181" t="s">
        <v>397</v>
      </c>
      <c r="AF38" s="175"/>
    </row>
    <row r="39" spans="2:32" ht="20.100000000000001" customHeight="1" x14ac:dyDescent="0.15">
      <c r="B39" s="182"/>
      <c r="C39" s="356"/>
      <c r="D39" s="356"/>
      <c r="E39" s="356"/>
      <c r="F39" s="356"/>
      <c r="G39" s="356"/>
      <c r="H39" s="356"/>
      <c r="I39" s="356"/>
      <c r="J39" s="356"/>
      <c r="K39" s="356"/>
      <c r="L39" s="356"/>
      <c r="M39" s="356"/>
      <c r="N39" s="356"/>
      <c r="O39" s="183" t="s">
        <v>397</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58">
    <mergeCell ref="B1:AF1"/>
    <mergeCell ref="B5:S5"/>
    <mergeCell ref="T5:AE5"/>
    <mergeCell ref="B22:Q22"/>
    <mergeCell ref="R22:AE22"/>
    <mergeCell ref="AD9:AF9"/>
    <mergeCell ref="AD10:AF10"/>
    <mergeCell ref="R10:AB10"/>
    <mergeCell ref="G10:Q10"/>
    <mergeCell ref="B12:F12"/>
    <mergeCell ref="G12:Q12"/>
    <mergeCell ref="R12:AB12"/>
    <mergeCell ref="AD12:AF12"/>
    <mergeCell ref="B10:F10"/>
    <mergeCell ref="B11:F11"/>
    <mergeCell ref="G11:Q11"/>
    <mergeCell ref="B34:P34"/>
    <mergeCell ref="R34:U34"/>
    <mergeCell ref="W34:X34"/>
    <mergeCell ref="Z34:AA34"/>
    <mergeCell ref="D29:I29"/>
    <mergeCell ref="K29:L29"/>
    <mergeCell ref="O29:T29"/>
    <mergeCell ref="V29:Y30"/>
    <mergeCell ref="Z29:AD30"/>
    <mergeCell ref="I30:N30"/>
    <mergeCell ref="B9:F9"/>
    <mergeCell ref="G9:Q9"/>
    <mergeCell ref="R9:AB9"/>
    <mergeCell ref="B33:P33"/>
    <mergeCell ref="R33:AF33"/>
    <mergeCell ref="AE29:AF30"/>
    <mergeCell ref="R11:AB11"/>
    <mergeCell ref="AD11:AF11"/>
    <mergeCell ref="B13:F13"/>
    <mergeCell ref="G13:Q13"/>
    <mergeCell ref="R13:AB13"/>
    <mergeCell ref="AD13:AF13"/>
    <mergeCell ref="M24:R24"/>
    <mergeCell ref="T24:Y24"/>
    <mergeCell ref="B25:Q25"/>
    <mergeCell ref="R25:AE25"/>
    <mergeCell ref="B35:E35"/>
    <mergeCell ref="G35:H35"/>
    <mergeCell ref="J35:K35"/>
    <mergeCell ref="S36:AD38"/>
    <mergeCell ref="C37:N39"/>
    <mergeCell ref="R14:AB14"/>
    <mergeCell ref="AD14:AF14"/>
    <mergeCell ref="B14:Q14"/>
    <mergeCell ref="I21:N21"/>
    <mergeCell ref="P21:U21"/>
    <mergeCell ref="B15:C15"/>
    <mergeCell ref="D15:AF15"/>
    <mergeCell ref="D16:AF16"/>
    <mergeCell ref="D17:AF17"/>
    <mergeCell ref="B18:C18"/>
    <mergeCell ref="D18:AF18"/>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sheetPr>
  <dimension ref="A1:T41"/>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35"/>
      <c r="O1" s="135"/>
      <c r="P1" s="135"/>
      <c r="Q1" s="135"/>
      <c r="R1" s="135"/>
      <c r="S1" s="135"/>
      <c r="T1" s="135"/>
    </row>
    <row r="2" spans="1:20" ht="21" customHeight="1" x14ac:dyDescent="0.15">
      <c r="A2" s="324"/>
      <c r="B2" s="324"/>
      <c r="C2" s="324"/>
      <c r="D2" s="324"/>
      <c r="E2" s="324"/>
      <c r="F2" s="324"/>
      <c r="G2" s="324"/>
      <c r="H2" s="324"/>
      <c r="I2" s="324"/>
      <c r="J2" s="324"/>
      <c r="K2" s="324"/>
      <c r="L2" s="324"/>
      <c r="M2" s="416"/>
      <c r="N2" s="417" t="s">
        <v>65</v>
      </c>
      <c r="O2" s="418"/>
      <c r="P2" s="418"/>
      <c r="Q2" s="418"/>
      <c r="R2" s="418"/>
      <c r="S2" s="418"/>
      <c r="T2" s="419"/>
    </row>
    <row r="3" spans="1:20" ht="21" customHeight="1" x14ac:dyDescent="0.15">
      <c r="A3" s="324"/>
      <c r="B3" s="324"/>
      <c r="C3" s="324"/>
      <c r="D3" s="324"/>
      <c r="E3" s="324"/>
      <c r="F3" s="324"/>
      <c r="G3" s="324"/>
      <c r="H3" s="324"/>
      <c r="I3" s="324"/>
      <c r="J3" s="324"/>
      <c r="K3" s="324"/>
      <c r="L3" s="324"/>
      <c r="M3" s="416"/>
      <c r="N3" s="384"/>
      <c r="O3" s="384"/>
      <c r="P3" s="384"/>
      <c r="Q3" s="384"/>
      <c r="R3" s="384"/>
      <c r="S3" s="384"/>
      <c r="T3" s="384"/>
    </row>
    <row r="4" spans="1:20" ht="17.45" customHeight="1" x14ac:dyDescent="0.15">
      <c r="A4" s="3" t="s">
        <v>304</v>
      </c>
    </row>
    <row r="5" spans="1:20" ht="17.25" x14ac:dyDescent="0.2">
      <c r="A5" s="5"/>
      <c r="B5" s="316" t="s">
        <v>305</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IF(認定判定!H14="","使用できません","")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112"/>
      <c r="D12" s="112"/>
      <c r="E12" s="112"/>
      <c r="F12" s="112"/>
      <c r="G12" s="112"/>
      <c r="H12" s="112"/>
      <c r="I12" s="112"/>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私は、"&amp; 認定判定!G27&amp;"を営んでいるが、下記のとおり、"&amp; 認定判定!J5 &amp;"が生じているため、経営の安定に支障が生じておりますので、中小企業信用保険法第２条第５項第５号の規定に基づき認定されるようお願いします。"</f>
        <v>　　私は、　　　　　　　　　　　　　　　　　　業を営んでいるが、下記のとおり、売上高の減少が生じているため、経営の安定に支障が生じておりますので、中小企業信用保険法第２条第５項第５号の規定に基づき認定されるようお願いします。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x14ac:dyDescent="0.15">
      <c r="A16" s="7"/>
      <c r="B16" s="8"/>
      <c r="C16" s="113"/>
      <c r="D16" s="113"/>
      <c r="E16" s="113"/>
      <c r="F16" s="113"/>
      <c r="G16" s="113"/>
      <c r="H16" s="113"/>
      <c r="I16" s="113"/>
      <c r="J16" s="113"/>
      <c r="K16" s="113"/>
      <c r="L16" s="113"/>
      <c r="M16" s="113"/>
      <c r="N16" s="113"/>
      <c r="O16" s="113"/>
      <c r="P16" s="113"/>
      <c r="Q16" s="113"/>
      <c r="R16" s="113"/>
      <c r="S16" s="113"/>
      <c r="T16" s="9"/>
    </row>
    <row r="17" spans="1:20" ht="17.25" customHeight="1" x14ac:dyDescent="0.15">
      <c r="A17" s="7"/>
      <c r="B17" s="8"/>
      <c r="C17" s="324" t="s">
        <v>22</v>
      </c>
      <c r="D17" s="324"/>
      <c r="E17" s="324"/>
      <c r="F17" s="324"/>
      <c r="G17" s="324"/>
      <c r="H17" s="324"/>
      <c r="I17" s="324"/>
      <c r="J17" s="324"/>
      <c r="K17" s="324"/>
      <c r="L17" s="324"/>
      <c r="M17" s="324"/>
      <c r="N17" s="324"/>
      <c r="O17" s="324"/>
      <c r="P17" s="324"/>
      <c r="Q17" s="324"/>
      <c r="R17" s="324"/>
      <c r="S17" s="114"/>
      <c r="T17" s="9"/>
    </row>
    <row r="18" spans="1:20" ht="17.45" customHeight="1" x14ac:dyDescent="0.15">
      <c r="A18" s="7"/>
      <c r="B18" s="8"/>
      <c r="C18" s="8" t="s">
        <v>69</v>
      </c>
      <c r="D18" s="8"/>
      <c r="E18" s="8"/>
      <c r="F18" s="8"/>
      <c r="G18" s="8"/>
      <c r="H18" s="8"/>
      <c r="I18" s="8"/>
      <c r="J18" s="8"/>
      <c r="K18" s="8"/>
      <c r="L18" s="8"/>
      <c r="M18" s="8"/>
      <c r="T18" s="9"/>
    </row>
    <row r="19" spans="1:20" ht="17.45" customHeight="1" x14ac:dyDescent="0.15">
      <c r="A19" s="7"/>
      <c r="B19" s="8"/>
      <c r="C19" s="8"/>
      <c r="D19" s="8"/>
      <c r="E19" s="372" t="s">
        <v>25</v>
      </c>
      <c r="F19" s="372"/>
      <c r="G19" s="373" t="s">
        <v>26</v>
      </c>
      <c r="H19" s="373"/>
      <c r="I19" s="8"/>
      <c r="J19" s="12"/>
      <c r="K19" s="56" t="s">
        <v>306</v>
      </c>
      <c r="L19" s="56"/>
      <c r="M19" s="125"/>
      <c r="N19" s="125"/>
      <c r="O19" s="414">
        <f>認定判定!C45</f>
        <v>0</v>
      </c>
      <c r="P19" s="414"/>
      <c r="Q19" s="414"/>
      <c r="R19" s="414"/>
      <c r="S19" s="51"/>
      <c r="T19" s="9"/>
    </row>
    <row r="20" spans="1:20" ht="17.45" customHeight="1" x14ac:dyDescent="0.15">
      <c r="A20" s="7"/>
      <c r="B20" s="8"/>
      <c r="C20" s="8"/>
      <c r="D20" s="8"/>
      <c r="E20" s="374" t="s">
        <v>28</v>
      </c>
      <c r="F20" s="374"/>
      <c r="G20" s="373"/>
      <c r="H20" s="373"/>
      <c r="I20" s="8"/>
      <c r="J20" s="12"/>
      <c r="K20" s="132" t="s">
        <v>307</v>
      </c>
      <c r="L20" s="132"/>
      <c r="M20" s="133"/>
      <c r="N20" s="133"/>
      <c r="O20" s="415">
        <f>認定判定!C45</f>
        <v>0</v>
      </c>
      <c r="P20" s="415"/>
      <c r="Q20" s="415"/>
      <c r="R20" s="415"/>
      <c r="S20" s="12"/>
      <c r="T20" s="9"/>
    </row>
    <row r="21" spans="1:20" ht="17.45" customHeight="1" x14ac:dyDescent="0.15">
      <c r="A21" s="7"/>
      <c r="B21" s="8"/>
      <c r="C21" s="8"/>
      <c r="D21" s="8"/>
      <c r="E21" s="16" t="s">
        <v>70</v>
      </c>
      <c r="F21" s="16"/>
      <c r="G21" s="16"/>
      <c r="H21" s="16"/>
      <c r="I21" s="16"/>
      <c r="J21" s="17"/>
      <c r="K21" s="17"/>
      <c r="L21" s="17"/>
      <c r="M21" s="12"/>
      <c r="N21" s="118"/>
      <c r="O21" s="118"/>
      <c r="P21" s="118"/>
      <c r="Q21" s="59"/>
      <c r="R21" s="12"/>
      <c r="S21" s="17"/>
      <c r="T21" s="9"/>
    </row>
    <row r="22" spans="1:20" ht="17.45" customHeight="1" x14ac:dyDescent="0.15">
      <c r="A22" s="7"/>
      <c r="B22" s="8"/>
      <c r="C22" s="8"/>
      <c r="D22" s="8"/>
      <c r="E22" s="16"/>
      <c r="F22" s="16"/>
      <c r="G22" s="16"/>
      <c r="H22" s="16"/>
      <c r="I22" s="16"/>
      <c r="J22" s="17"/>
      <c r="K22" s="129" t="s">
        <v>308</v>
      </c>
      <c r="L22" s="14"/>
      <c r="M22" s="117"/>
      <c r="N22" s="117"/>
      <c r="O22" s="413">
        <f>SUM(認定判定!C29:'認定判定'!C31)</f>
        <v>0</v>
      </c>
      <c r="P22" s="413"/>
      <c r="Q22" s="413"/>
      <c r="R22" s="143" t="str">
        <f>認定判定!D9</f>
        <v>円</v>
      </c>
      <c r="S22" s="17"/>
      <c r="T22" s="9"/>
    </row>
    <row r="23" spans="1:20" ht="17.45" customHeight="1" x14ac:dyDescent="0.15">
      <c r="A23" s="7"/>
      <c r="B23" s="8"/>
      <c r="C23" s="8"/>
      <c r="D23" s="8"/>
      <c r="E23" s="16"/>
      <c r="F23" s="16"/>
      <c r="G23" s="16"/>
      <c r="H23" s="16"/>
      <c r="I23" s="16"/>
      <c r="J23" s="17"/>
      <c r="K23" s="130" t="s">
        <v>309</v>
      </c>
      <c r="L23" s="131"/>
      <c r="M23" s="126"/>
      <c r="N23" s="126"/>
      <c r="O23" s="413">
        <f>SUM(認定判定!C29:'認定判定'!C31)</f>
        <v>0</v>
      </c>
      <c r="P23" s="413"/>
      <c r="Q23" s="413"/>
      <c r="R23" s="144" t="str">
        <f>認定判定!D9</f>
        <v>円</v>
      </c>
      <c r="S23" s="17"/>
      <c r="T23" s="9"/>
    </row>
    <row r="24" spans="1:20" ht="17.25" customHeight="1" x14ac:dyDescent="0.15">
      <c r="A24" s="7"/>
      <c r="B24" s="8"/>
      <c r="C24" s="8"/>
      <c r="D24" s="8"/>
      <c r="E24" s="16" t="s">
        <v>71</v>
      </c>
      <c r="F24" s="16"/>
      <c r="G24" s="16"/>
      <c r="H24" s="16"/>
      <c r="I24" s="16"/>
      <c r="J24" s="17"/>
      <c r="K24" s="17"/>
      <c r="L24" s="17"/>
      <c r="M24" s="17"/>
      <c r="N24" s="127"/>
      <c r="O24" s="127"/>
      <c r="P24" s="127"/>
      <c r="Q24" s="128"/>
      <c r="R24" s="12"/>
      <c r="S24" s="17"/>
      <c r="T24" s="9"/>
    </row>
    <row r="25" spans="1:20" ht="17.25" customHeight="1" x14ac:dyDescent="0.15">
      <c r="A25" s="7"/>
      <c r="B25" s="8"/>
      <c r="C25" s="8"/>
      <c r="D25" s="8"/>
      <c r="E25" s="16"/>
      <c r="F25" s="16"/>
      <c r="G25" s="16"/>
      <c r="H25" s="16"/>
      <c r="I25" s="16"/>
      <c r="J25" s="17"/>
      <c r="K25" s="129" t="s">
        <v>308</v>
      </c>
      <c r="L25" s="14"/>
      <c r="M25" s="117"/>
      <c r="N25" s="117"/>
      <c r="O25" s="413">
        <f>SUM(認定判定!C15:'認定判定'!C17)</f>
        <v>0</v>
      </c>
      <c r="P25" s="413"/>
      <c r="Q25" s="413"/>
      <c r="R25" s="143" t="str">
        <f>認定判定!D9</f>
        <v>円</v>
      </c>
      <c r="S25" s="17"/>
      <c r="T25" s="9"/>
    </row>
    <row r="26" spans="1:20" ht="17.25" customHeight="1" x14ac:dyDescent="0.15">
      <c r="A26" s="7"/>
      <c r="B26" s="8"/>
      <c r="C26" s="8"/>
      <c r="D26" s="8"/>
      <c r="E26" s="16"/>
      <c r="F26" s="16"/>
      <c r="G26" s="16"/>
      <c r="H26" s="16"/>
      <c r="I26" s="16"/>
      <c r="J26" s="17"/>
      <c r="K26" s="130" t="s">
        <v>309</v>
      </c>
      <c r="L26" s="131"/>
      <c r="M26" s="126"/>
      <c r="N26" s="126"/>
      <c r="O26" s="413">
        <f>SUM(認定判定!C15:'認定判定'!C17)</f>
        <v>0</v>
      </c>
      <c r="P26" s="413"/>
      <c r="Q26" s="413"/>
      <c r="R26" s="144" t="str">
        <f>認定判定!D9</f>
        <v>円</v>
      </c>
      <c r="S26" s="17"/>
      <c r="T26" s="9"/>
    </row>
    <row r="27" spans="1:20" ht="5.25" customHeight="1" x14ac:dyDescent="0.15">
      <c r="A27" s="22"/>
      <c r="B27" s="23"/>
      <c r="C27" s="23"/>
      <c r="D27" s="38"/>
      <c r="E27" s="38"/>
      <c r="F27" s="38"/>
      <c r="G27" s="38"/>
      <c r="H27" s="38"/>
      <c r="I27" s="38"/>
      <c r="J27" s="38"/>
      <c r="K27" s="38"/>
      <c r="L27" s="38"/>
      <c r="M27" s="38"/>
      <c r="N27" s="38"/>
      <c r="O27" s="38"/>
      <c r="P27" s="38"/>
      <c r="Q27" s="38"/>
      <c r="R27" s="38"/>
      <c r="S27" s="38"/>
      <c r="T27" s="24"/>
    </row>
    <row r="28" spans="1:20" ht="17.45" customHeight="1" x14ac:dyDescent="0.15">
      <c r="C28" s="3" t="s">
        <v>37</v>
      </c>
    </row>
    <row r="29" spans="1:20" ht="17.45" customHeight="1" x14ac:dyDescent="0.15">
      <c r="C29" s="3" t="s">
        <v>38</v>
      </c>
      <c r="D29" s="20" t="s">
        <v>39</v>
      </c>
      <c r="E29" s="20"/>
      <c r="F29" s="20"/>
      <c r="G29" s="20"/>
      <c r="H29" s="20"/>
      <c r="I29" s="20"/>
      <c r="J29" s="20"/>
      <c r="K29" s="20"/>
      <c r="L29" s="20"/>
      <c r="M29" s="20"/>
      <c r="N29" s="20"/>
      <c r="O29" s="20"/>
      <c r="P29" s="20"/>
      <c r="Q29" s="20"/>
      <c r="R29" s="20"/>
      <c r="S29" s="116"/>
    </row>
    <row r="30" spans="1:20" ht="17.45" customHeight="1" x14ac:dyDescent="0.15">
      <c r="C30" s="3" t="s">
        <v>40</v>
      </c>
      <c r="D30" s="333" t="s">
        <v>41</v>
      </c>
      <c r="E30" s="333"/>
      <c r="F30" s="333"/>
      <c r="G30" s="333"/>
      <c r="H30" s="333"/>
      <c r="I30" s="333"/>
      <c r="J30" s="333"/>
      <c r="K30" s="333"/>
      <c r="L30" s="333"/>
      <c r="M30" s="333"/>
      <c r="N30" s="333"/>
      <c r="O30" s="333"/>
      <c r="P30" s="333"/>
      <c r="Q30" s="333"/>
      <c r="R30" s="333"/>
      <c r="S30" s="116"/>
    </row>
    <row r="31" spans="1:20" ht="17.45" customHeight="1" x14ac:dyDescent="0.15">
      <c r="C31" s="115"/>
      <c r="D31" s="333"/>
      <c r="E31" s="333"/>
      <c r="F31" s="333"/>
      <c r="G31" s="333"/>
      <c r="H31" s="333"/>
      <c r="I31" s="333"/>
      <c r="J31" s="333"/>
      <c r="K31" s="333"/>
      <c r="L31" s="333"/>
      <c r="M31" s="333"/>
      <c r="N31" s="333"/>
      <c r="O31" s="333"/>
      <c r="P31" s="333"/>
      <c r="Q31" s="333"/>
      <c r="R31" s="333"/>
      <c r="S31" s="20"/>
    </row>
    <row r="32" spans="1:20" s="3" customFormat="1" ht="17.45" customHeight="1" x14ac:dyDescent="0.15">
      <c r="C32" s="115"/>
      <c r="D32" s="115"/>
      <c r="E32" s="115"/>
      <c r="F32" s="115"/>
      <c r="G32" s="115"/>
      <c r="H32" s="115"/>
      <c r="I32" s="115"/>
      <c r="J32" s="115"/>
      <c r="K32" s="115"/>
      <c r="L32" s="115"/>
      <c r="M32" s="115"/>
      <c r="N32" s="115"/>
      <c r="O32" s="115"/>
      <c r="P32" s="115"/>
      <c r="Q32" s="115"/>
      <c r="R32" s="115"/>
    </row>
    <row r="33" spans="3:20" s="3" customFormat="1" ht="17.45" customHeight="1" x14ac:dyDescent="0.15">
      <c r="D33" s="3" t="str">
        <f>VLOOKUP(認定判定!C5,市町村!A:C,3,FALSE)&amp;""</f>
        <v>番号</v>
      </c>
    </row>
    <row r="34" spans="3:20" s="3" customFormat="1" ht="17.45" customHeight="1" x14ac:dyDescent="0.15">
      <c r="D34" s="3" t="s">
        <v>42</v>
      </c>
    </row>
    <row r="35" spans="3:20" s="3" customFormat="1" ht="17.45" customHeight="1" x14ac:dyDescent="0.15">
      <c r="D35" s="3" t="s">
        <v>43</v>
      </c>
    </row>
    <row r="36" spans="3:20" ht="17.45" customHeight="1" x14ac:dyDescent="0.15">
      <c r="G36" s="4"/>
      <c r="H36" s="3" t="str">
        <f>IF(J36&lt;&gt;"","認定者名","")</f>
        <v/>
      </c>
      <c r="J36" s="3" t="str">
        <f>VLOOKUP(認定判定!C5,市町村!A:C,2,FALSE)&amp;""</f>
        <v/>
      </c>
      <c r="K36" s="4"/>
      <c r="S36" s="4"/>
      <c r="T36" s="4"/>
    </row>
    <row r="37" spans="3:20" ht="17.45" customHeight="1" x14ac:dyDescent="0.15">
      <c r="S37" s="4"/>
      <c r="T37" s="4"/>
    </row>
    <row r="38" spans="3:20" s="3" customFormat="1" ht="17.45" customHeight="1" x14ac:dyDescent="0.15">
      <c r="C38" s="3" t="s">
        <v>310</v>
      </c>
    </row>
    <row r="39" spans="3:20" s="3" customFormat="1" ht="17.45" customHeight="1" x14ac:dyDescent="0.15"/>
    <row r="40" spans="3:20" s="3" customFormat="1" ht="17.45" customHeight="1" x14ac:dyDescent="0.15"/>
    <row r="41" spans="3:20" s="3" customFormat="1" ht="17.45" customHeight="1" x14ac:dyDescent="0.15"/>
  </sheetData>
  <sheetProtection password="EFF8" sheet="1" objects="1" scenarios="1"/>
  <mergeCells count="26">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C17:R17"/>
    <mergeCell ref="E19:F19"/>
    <mergeCell ref="G19:H20"/>
    <mergeCell ref="E20:F20"/>
    <mergeCell ref="O25:Q25"/>
    <mergeCell ref="O26:Q26"/>
    <mergeCell ref="D30:R31"/>
    <mergeCell ref="O19:R19"/>
    <mergeCell ref="O20:R20"/>
    <mergeCell ref="O22:Q22"/>
    <mergeCell ref="O23:Q23"/>
  </mergeCells>
  <phoneticPr fontId="2"/>
  <conditionalFormatting sqref="C9:I12">
    <cfRule type="cellIs" dxfId="15"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T48"/>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86" t="s">
        <v>65</v>
      </c>
      <c r="B1" s="387"/>
      <c r="C1" s="387"/>
      <c r="D1" s="387"/>
      <c r="E1" s="387"/>
      <c r="F1" s="387"/>
      <c r="G1" s="387"/>
      <c r="H1" s="388"/>
      <c r="I1" s="388"/>
      <c r="J1" s="388"/>
      <c r="K1" s="388"/>
      <c r="L1" s="388"/>
      <c r="M1" s="388"/>
      <c r="N1" s="388"/>
      <c r="O1" s="388"/>
      <c r="P1" s="388"/>
      <c r="Q1" s="388"/>
      <c r="R1" s="388"/>
      <c r="S1" s="388"/>
      <c r="T1" s="383"/>
    </row>
    <row r="2" spans="1:20" ht="21" customHeight="1" thickTop="1" thickBot="1" x14ac:dyDescent="0.2">
      <c r="A2" s="380"/>
      <c r="B2" s="381"/>
      <c r="C2" s="381"/>
      <c r="D2" s="381"/>
      <c r="E2" s="381"/>
      <c r="F2" s="381"/>
      <c r="G2" s="382"/>
      <c r="H2" s="383"/>
      <c r="I2" s="384"/>
      <c r="J2" s="384"/>
      <c r="K2" s="384"/>
      <c r="L2" s="384"/>
      <c r="M2" s="384"/>
      <c r="N2" s="384"/>
      <c r="O2" s="384"/>
      <c r="P2" s="384"/>
      <c r="Q2" s="384"/>
      <c r="R2" s="384"/>
      <c r="S2" s="384"/>
      <c r="T2" s="384"/>
    </row>
    <row r="3" spans="1:20" ht="21" customHeight="1" thickTop="1" x14ac:dyDescent="0.15">
      <c r="A3" s="385"/>
      <c r="B3" s="385"/>
      <c r="C3" s="385"/>
      <c r="D3" s="385"/>
      <c r="E3" s="385"/>
      <c r="F3" s="385"/>
      <c r="G3" s="385"/>
      <c r="H3" s="384"/>
      <c r="I3" s="384"/>
      <c r="J3" s="384"/>
      <c r="K3" s="384"/>
      <c r="L3" s="384"/>
      <c r="M3" s="384"/>
      <c r="N3" s="384"/>
      <c r="O3" s="384"/>
      <c r="P3" s="384"/>
      <c r="Q3" s="384"/>
      <c r="R3" s="384"/>
      <c r="S3" s="384"/>
      <c r="T3" s="384"/>
    </row>
    <row r="4" spans="1:20" ht="17.45" customHeight="1" x14ac:dyDescent="0.15">
      <c r="A4" s="3" t="s">
        <v>73</v>
      </c>
    </row>
    <row r="5" spans="1:20" ht="17.25" x14ac:dyDescent="0.2">
      <c r="A5" s="5"/>
      <c r="B5" s="316" t="s">
        <v>74</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IF(認定判定!$H$15="","使用できません","")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42"/>
      <c r="D12" s="42"/>
      <c r="E12" s="42"/>
      <c r="F12" s="42"/>
      <c r="G12" s="42"/>
      <c r="H12" s="42"/>
      <c r="I12" s="42"/>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thickBot="1" x14ac:dyDescent="0.2">
      <c r="A16" s="7"/>
      <c r="B16" s="8" t="s">
        <v>67</v>
      </c>
      <c r="C16" s="41"/>
      <c r="D16" s="41"/>
      <c r="E16" s="41"/>
      <c r="F16" s="41"/>
      <c r="G16" s="41"/>
      <c r="H16" s="41"/>
      <c r="I16" s="41"/>
      <c r="J16" s="41"/>
      <c r="K16" s="41"/>
      <c r="L16" s="41"/>
      <c r="M16" s="41"/>
      <c r="N16" s="41"/>
      <c r="O16" s="41"/>
      <c r="P16" s="41"/>
      <c r="Q16" s="41"/>
      <c r="R16" s="41"/>
      <c r="S16" s="41"/>
      <c r="T16" s="9"/>
    </row>
    <row r="17" spans="1:20" ht="17.45" customHeight="1" thickTop="1" thickBot="1" x14ac:dyDescent="0.2">
      <c r="A17" s="7"/>
      <c r="B17" s="422" t="str">
        <f>認定判定!$G$27</f>
        <v>　　　　　　　　　　　　　　　　　　業</v>
      </c>
      <c r="C17" s="423"/>
      <c r="D17" s="423"/>
      <c r="E17" s="423"/>
      <c r="F17" s="423"/>
      <c r="G17" s="424"/>
      <c r="H17" s="425" t="str">
        <f>認定判定!$G$28</f>
        <v/>
      </c>
      <c r="I17" s="421"/>
      <c r="J17" s="421"/>
      <c r="K17" s="421"/>
      <c r="L17" s="421"/>
      <c r="M17" s="421"/>
      <c r="N17" s="421" t="str">
        <f>認定判定!$G$29</f>
        <v/>
      </c>
      <c r="O17" s="421"/>
      <c r="P17" s="421"/>
      <c r="Q17" s="421"/>
      <c r="R17" s="421"/>
      <c r="S17" s="421"/>
      <c r="T17" s="9"/>
    </row>
    <row r="18" spans="1:20" ht="17.45" customHeight="1" thickTop="1" x14ac:dyDescent="0.15">
      <c r="A18" s="7"/>
      <c r="B18" s="420" t="str">
        <f>認定判定!$G$30</f>
        <v/>
      </c>
      <c r="C18" s="420"/>
      <c r="D18" s="420"/>
      <c r="E18" s="420"/>
      <c r="F18" s="420"/>
      <c r="G18" s="420"/>
      <c r="H18" s="421" t="str">
        <f>認定判定!$G$31</f>
        <v/>
      </c>
      <c r="I18" s="421"/>
      <c r="J18" s="421"/>
      <c r="K18" s="421"/>
      <c r="L18" s="421"/>
      <c r="M18" s="421"/>
      <c r="N18" s="421" t="str">
        <f>認定判定!$G$32</f>
        <v/>
      </c>
      <c r="O18" s="421"/>
      <c r="P18" s="421"/>
      <c r="Q18" s="421"/>
      <c r="R18" s="421"/>
      <c r="S18" s="421"/>
      <c r="T18" s="9"/>
    </row>
    <row r="19" spans="1:20" ht="17.45" customHeight="1" x14ac:dyDescent="0.15">
      <c r="A19" s="7"/>
      <c r="B19" s="375" t="s">
        <v>75</v>
      </c>
      <c r="C19" s="375"/>
      <c r="D19" s="375"/>
      <c r="E19" s="375"/>
      <c r="F19" s="375"/>
      <c r="G19" s="375"/>
      <c r="H19" s="375"/>
      <c r="I19" s="375"/>
      <c r="J19" s="375"/>
      <c r="K19" s="375"/>
      <c r="L19" s="375"/>
      <c r="M19" s="375"/>
      <c r="N19" s="375"/>
      <c r="O19" s="375"/>
      <c r="P19" s="375"/>
      <c r="Q19" s="375"/>
      <c r="R19" s="375"/>
      <c r="S19" s="375"/>
      <c r="T19" s="9"/>
    </row>
    <row r="20" spans="1:20" ht="17.45" customHeight="1" x14ac:dyDescent="0.15">
      <c r="A20" s="7"/>
      <c r="B20" s="376"/>
      <c r="C20" s="376"/>
      <c r="D20" s="376"/>
      <c r="E20" s="376"/>
      <c r="F20" s="376"/>
      <c r="G20" s="376"/>
      <c r="H20" s="376"/>
      <c r="I20" s="376"/>
      <c r="J20" s="376"/>
      <c r="K20" s="376"/>
      <c r="L20" s="376"/>
      <c r="M20" s="376"/>
      <c r="N20" s="376"/>
      <c r="O20" s="376"/>
      <c r="P20" s="376"/>
      <c r="Q20" s="376"/>
      <c r="R20" s="376"/>
      <c r="S20" s="376"/>
      <c r="T20" s="9"/>
    </row>
    <row r="21" spans="1:20" ht="17.45" customHeight="1" x14ac:dyDescent="0.15">
      <c r="A21" s="7"/>
      <c r="B21" s="376"/>
      <c r="C21" s="376"/>
      <c r="D21" s="376"/>
      <c r="E21" s="376"/>
      <c r="F21" s="376"/>
      <c r="G21" s="376"/>
      <c r="H21" s="376"/>
      <c r="I21" s="376"/>
      <c r="J21" s="376"/>
      <c r="K21" s="376"/>
      <c r="L21" s="376"/>
      <c r="M21" s="376"/>
      <c r="N21" s="376"/>
      <c r="O21" s="376"/>
      <c r="P21" s="376"/>
      <c r="Q21" s="376"/>
      <c r="R21" s="376"/>
      <c r="S21" s="376"/>
      <c r="T21" s="9"/>
    </row>
    <row r="22" spans="1:20" ht="17.45" customHeight="1" x14ac:dyDescent="0.15">
      <c r="A22" s="7"/>
      <c r="B22" s="8"/>
      <c r="C22" s="324" t="s">
        <v>22</v>
      </c>
      <c r="D22" s="324"/>
      <c r="E22" s="324"/>
      <c r="F22" s="324"/>
      <c r="G22" s="324"/>
      <c r="H22" s="324"/>
      <c r="I22" s="324"/>
      <c r="J22" s="324"/>
      <c r="K22" s="324"/>
      <c r="L22" s="324"/>
      <c r="M22" s="324"/>
      <c r="N22" s="324"/>
      <c r="O22" s="324"/>
      <c r="P22" s="324"/>
      <c r="Q22" s="324"/>
      <c r="R22" s="324"/>
      <c r="S22" s="40"/>
      <c r="T22" s="9"/>
    </row>
    <row r="23" spans="1:20" ht="17.45" customHeight="1" x14ac:dyDescent="0.15">
      <c r="A23" s="7"/>
      <c r="B23" s="8"/>
      <c r="C23" s="8" t="s">
        <v>76</v>
      </c>
      <c r="D23" s="8"/>
      <c r="E23" s="8"/>
      <c r="F23" s="8"/>
      <c r="G23" s="8"/>
      <c r="H23" s="8"/>
      <c r="I23" s="8"/>
      <c r="J23" s="8"/>
      <c r="K23" s="8"/>
      <c r="L23" s="8"/>
      <c r="M23" s="8"/>
      <c r="T23" s="9"/>
    </row>
    <row r="24" spans="1:20" ht="17.45" customHeight="1" x14ac:dyDescent="0.15">
      <c r="A24" s="7"/>
      <c r="B24" s="8"/>
      <c r="C24" s="8"/>
      <c r="D24" s="8" t="s">
        <v>77</v>
      </c>
      <c r="E24" s="8"/>
      <c r="F24" s="8"/>
      <c r="G24" s="8"/>
      <c r="H24" s="8"/>
      <c r="I24" s="8"/>
      <c r="J24" s="8"/>
      <c r="K24" s="8"/>
      <c r="L24" s="8"/>
      <c r="M24" s="8"/>
      <c r="T24" s="9"/>
    </row>
    <row r="25" spans="1:20" ht="17.45" customHeight="1" x14ac:dyDescent="0.15">
      <c r="A25" s="7"/>
      <c r="B25" s="8"/>
      <c r="C25" s="8"/>
      <c r="D25" s="8"/>
      <c r="E25" s="372" t="s">
        <v>25</v>
      </c>
      <c r="F25" s="372"/>
      <c r="G25" s="373" t="s">
        <v>26</v>
      </c>
      <c r="H25" s="373"/>
      <c r="I25" s="8"/>
      <c r="J25" s="12"/>
      <c r="L25" s="377" t="s">
        <v>72</v>
      </c>
      <c r="M25" s="377"/>
      <c r="N25" s="428">
        <f>認定判定!$C$41</f>
        <v>0</v>
      </c>
      <c r="O25" s="428"/>
      <c r="P25" s="428"/>
      <c r="Q25" s="50"/>
      <c r="S25" s="51"/>
      <c r="T25" s="9"/>
    </row>
    <row r="26" spans="1:20" ht="17.45" customHeight="1" x14ac:dyDescent="0.15">
      <c r="A26" s="7"/>
      <c r="B26" s="8"/>
      <c r="C26" s="8"/>
      <c r="D26" s="8"/>
      <c r="E26" s="374" t="s">
        <v>28</v>
      </c>
      <c r="F26" s="374"/>
      <c r="G26" s="373"/>
      <c r="H26" s="373"/>
      <c r="I26" s="8"/>
      <c r="J26" s="12"/>
      <c r="K26" s="12"/>
      <c r="L26" s="426"/>
      <c r="M26" s="426"/>
      <c r="N26" s="427"/>
      <c r="O26" s="427"/>
      <c r="P26" s="427"/>
      <c r="Q26" s="57"/>
      <c r="R26" s="53"/>
      <c r="S26" s="12"/>
      <c r="T26" s="9"/>
    </row>
    <row r="27" spans="1:20" ht="17.45" customHeight="1" x14ac:dyDescent="0.15">
      <c r="A27" s="7"/>
      <c r="B27" s="8"/>
      <c r="C27" s="8"/>
      <c r="D27" s="8"/>
      <c r="E27" s="16" t="s">
        <v>78</v>
      </c>
      <c r="F27" s="16"/>
      <c r="G27" s="16"/>
      <c r="H27" s="16"/>
      <c r="I27" s="16"/>
      <c r="J27" s="17"/>
      <c r="K27" s="17"/>
      <c r="L27" s="17"/>
      <c r="M27" s="12"/>
      <c r="N27" s="413">
        <f>認定判定!$C$31</f>
        <v>0</v>
      </c>
      <c r="O27" s="413"/>
      <c r="P27" s="413"/>
      <c r="Q27" s="56" t="str">
        <f>認定判定!$D$9</f>
        <v>円</v>
      </c>
      <c r="R27" s="12"/>
      <c r="S27" s="17"/>
      <c r="T27" s="9"/>
    </row>
    <row r="28" spans="1:20" ht="17.45" customHeight="1" x14ac:dyDescent="0.15">
      <c r="A28" s="7"/>
      <c r="B28" s="8"/>
      <c r="C28" s="8"/>
      <c r="D28" s="8"/>
      <c r="E28" s="16" t="s">
        <v>79</v>
      </c>
      <c r="F28" s="16"/>
      <c r="G28" s="16"/>
      <c r="H28" s="16"/>
      <c r="I28" s="16"/>
      <c r="J28" s="17"/>
      <c r="K28" s="17"/>
      <c r="L28" s="17"/>
      <c r="M28" s="17"/>
      <c r="N28" s="379">
        <f>認定判定!$C$17</f>
        <v>0</v>
      </c>
      <c r="O28" s="379"/>
      <c r="P28" s="379"/>
      <c r="Q28" s="55" t="str">
        <f>認定判定!$D$9</f>
        <v>円</v>
      </c>
      <c r="R28" s="12"/>
      <c r="S28" s="17"/>
      <c r="T28" s="9"/>
    </row>
    <row r="29" spans="1:20" ht="17.45" customHeight="1" x14ac:dyDescent="0.15">
      <c r="A29" s="7"/>
      <c r="B29" s="8"/>
      <c r="C29" s="8"/>
      <c r="D29" s="58" t="s">
        <v>80</v>
      </c>
      <c r="E29" s="37"/>
      <c r="F29" s="37"/>
      <c r="G29" s="37"/>
      <c r="H29" s="37"/>
      <c r="I29" s="37"/>
      <c r="J29" s="37"/>
      <c r="K29" s="37"/>
      <c r="L29" s="37"/>
      <c r="M29" s="8"/>
      <c r="N29" s="8"/>
      <c r="O29" s="8"/>
      <c r="P29" s="8"/>
      <c r="Q29" s="8"/>
      <c r="R29" s="8"/>
      <c r="S29" s="37"/>
      <c r="T29" s="9"/>
    </row>
    <row r="30" spans="1:20" ht="17.45" customHeight="1" x14ac:dyDescent="0.15">
      <c r="A30" s="7"/>
      <c r="B30" s="8"/>
      <c r="C30" s="8"/>
      <c r="D30" s="58"/>
      <c r="E30" s="372" t="s">
        <v>31</v>
      </c>
      <c r="F30" s="372"/>
      <c r="G30" s="372"/>
      <c r="H30" s="372"/>
      <c r="I30" s="373" t="s">
        <v>26</v>
      </c>
      <c r="J30" s="373"/>
      <c r="L30" s="377" t="s">
        <v>72</v>
      </c>
      <c r="M30" s="377"/>
      <c r="N30" s="430">
        <f>認定判定!$C$46</f>
        <v>0</v>
      </c>
      <c r="O30" s="430"/>
      <c r="P30" s="430"/>
      <c r="Q30" s="430"/>
      <c r="R30" s="8"/>
      <c r="S30" s="37"/>
      <c r="T30" s="9"/>
    </row>
    <row r="31" spans="1:20" ht="17.45" customHeight="1" x14ac:dyDescent="0.15">
      <c r="A31" s="7"/>
      <c r="B31" s="8"/>
      <c r="C31" s="8"/>
      <c r="D31" s="37"/>
      <c r="E31" s="429" t="s">
        <v>33</v>
      </c>
      <c r="F31" s="429"/>
      <c r="G31" s="429"/>
      <c r="H31" s="429"/>
      <c r="I31" s="373"/>
      <c r="J31" s="373"/>
      <c r="K31" s="12"/>
      <c r="L31" s="426"/>
      <c r="M31" s="426"/>
      <c r="N31" s="427"/>
      <c r="O31" s="427"/>
      <c r="P31" s="427"/>
      <c r="Q31" s="57"/>
      <c r="R31" s="8"/>
      <c r="S31" s="37"/>
      <c r="T31" s="9"/>
    </row>
    <row r="32" spans="1:20" ht="17.45" customHeight="1" x14ac:dyDescent="0.15">
      <c r="A32" s="7"/>
      <c r="B32" s="8"/>
      <c r="C32" s="8"/>
      <c r="D32" s="37"/>
      <c r="E32" s="16" t="s">
        <v>81</v>
      </c>
      <c r="F32" s="16"/>
      <c r="G32" s="16"/>
      <c r="H32" s="16"/>
      <c r="I32" s="16"/>
      <c r="J32" s="17"/>
      <c r="K32" s="17"/>
      <c r="L32" s="17"/>
      <c r="M32" s="12"/>
      <c r="N32" s="413">
        <f>SUM(認定判定!$C$34:$C$35)</f>
        <v>0</v>
      </c>
      <c r="O32" s="413"/>
      <c r="P32" s="413"/>
      <c r="Q32" s="56" t="str">
        <f>認定判定!$D$9</f>
        <v>円</v>
      </c>
      <c r="R32" s="8"/>
      <c r="S32" s="37"/>
      <c r="T32" s="9"/>
    </row>
    <row r="33" spans="1:20" ht="17.45" customHeight="1" x14ac:dyDescent="0.15">
      <c r="A33" s="7"/>
      <c r="B33" s="8"/>
      <c r="C33" s="8"/>
      <c r="D33" s="37"/>
      <c r="E33" s="16" t="s">
        <v>82</v>
      </c>
      <c r="F33" s="16"/>
      <c r="G33" s="16"/>
      <c r="H33" s="16"/>
      <c r="I33" s="16"/>
      <c r="J33" s="17"/>
      <c r="K33" s="17"/>
      <c r="L33" s="17"/>
      <c r="M33" s="17"/>
      <c r="N33" s="379">
        <f>SUM(認定判定!$C$20:$C$21)</f>
        <v>0</v>
      </c>
      <c r="O33" s="379"/>
      <c r="P33" s="379"/>
      <c r="Q33" s="55" t="str">
        <f>認定判定!$D$9</f>
        <v>円</v>
      </c>
      <c r="R33" s="8"/>
      <c r="S33" s="37"/>
      <c r="T33" s="9"/>
    </row>
    <row r="34" spans="1:20" ht="17.45" customHeight="1" x14ac:dyDescent="0.15">
      <c r="A34" s="22"/>
      <c r="B34" s="23"/>
      <c r="C34" s="23"/>
      <c r="D34" s="38"/>
      <c r="E34" s="38"/>
      <c r="F34" s="38"/>
      <c r="G34" s="38"/>
      <c r="H34" s="38"/>
      <c r="I34" s="38"/>
      <c r="J34" s="38"/>
      <c r="K34" s="38"/>
      <c r="L34" s="38"/>
      <c r="M34" s="38"/>
      <c r="N34" s="38"/>
      <c r="O34" s="38"/>
      <c r="P34" s="38"/>
      <c r="Q34" s="38"/>
      <c r="R34" s="38"/>
      <c r="S34" s="38"/>
      <c r="T34" s="24"/>
    </row>
    <row r="35" spans="1:20" ht="17.45" customHeight="1" x14ac:dyDescent="0.15">
      <c r="C35" s="3" t="s">
        <v>37</v>
      </c>
    </row>
    <row r="36" spans="1:20" ht="17.45" customHeight="1" x14ac:dyDescent="0.15">
      <c r="C36" s="3" t="s">
        <v>38</v>
      </c>
      <c r="D36" s="20" t="s">
        <v>39</v>
      </c>
      <c r="E36" s="20"/>
      <c r="F36" s="20"/>
      <c r="G36" s="20"/>
      <c r="H36" s="20"/>
      <c r="I36" s="20"/>
      <c r="J36" s="20"/>
      <c r="K36" s="20"/>
      <c r="L36" s="20"/>
      <c r="M36" s="20"/>
      <c r="N36" s="20"/>
      <c r="O36" s="20"/>
      <c r="P36" s="20"/>
      <c r="Q36" s="20"/>
      <c r="R36" s="20"/>
      <c r="S36" s="43"/>
    </row>
    <row r="37" spans="1:20" s="3" customFormat="1" ht="17.45" customHeight="1" x14ac:dyDescent="0.15">
      <c r="C37" s="3" t="s">
        <v>40</v>
      </c>
      <c r="D37" s="333" t="s">
        <v>41</v>
      </c>
      <c r="E37" s="333"/>
      <c r="F37" s="333"/>
      <c r="G37" s="333"/>
      <c r="H37" s="333"/>
      <c r="I37" s="333"/>
      <c r="J37" s="333"/>
      <c r="K37" s="333"/>
      <c r="L37" s="333"/>
      <c r="M37" s="333"/>
      <c r="N37" s="333"/>
      <c r="O37" s="333"/>
      <c r="P37" s="333"/>
      <c r="Q37" s="333"/>
      <c r="R37" s="333"/>
      <c r="S37" s="43"/>
    </row>
    <row r="38" spans="1:20" s="3" customFormat="1" ht="17.45" customHeight="1" x14ac:dyDescent="0.15">
      <c r="C38" s="39"/>
      <c r="D38" s="333"/>
      <c r="E38" s="333"/>
      <c r="F38" s="333"/>
      <c r="G38" s="333"/>
      <c r="H38" s="333"/>
      <c r="I38" s="333"/>
      <c r="J38" s="333"/>
      <c r="K38" s="333"/>
      <c r="L38" s="333"/>
      <c r="M38" s="333"/>
      <c r="N38" s="333"/>
      <c r="O38" s="333"/>
      <c r="P38" s="333"/>
      <c r="Q38" s="333"/>
      <c r="R38" s="333"/>
      <c r="S38" s="20"/>
    </row>
    <row r="39" spans="1:20" s="3" customFormat="1" ht="17.45" customHeight="1" x14ac:dyDescent="0.15">
      <c r="C39" s="39"/>
      <c r="D39" s="39"/>
      <c r="E39" s="39"/>
      <c r="F39" s="39"/>
      <c r="G39" s="39"/>
      <c r="H39" s="39"/>
      <c r="I39" s="39"/>
      <c r="J39" s="39"/>
      <c r="K39" s="39"/>
      <c r="L39" s="39"/>
      <c r="M39" s="39"/>
      <c r="N39" s="39"/>
      <c r="O39" s="39"/>
      <c r="P39" s="39"/>
      <c r="Q39" s="39"/>
      <c r="R39" s="39"/>
    </row>
    <row r="40" spans="1:20" s="3" customFormat="1" ht="17.45" customHeight="1" x14ac:dyDescent="0.15">
      <c r="D40" s="3" t="str">
        <f>VLOOKUP(認定判定!$C$5,市町村!A:C,3,FALSE)&amp;""</f>
        <v>番号</v>
      </c>
    </row>
    <row r="41" spans="1:20" s="3" customFormat="1" ht="17.45" customHeight="1" x14ac:dyDescent="0.15">
      <c r="D41" s="3" t="s">
        <v>42</v>
      </c>
    </row>
    <row r="42" spans="1:20" s="3" customFormat="1" ht="17.45" customHeight="1" x14ac:dyDescent="0.15">
      <c r="D42" s="3" t="s">
        <v>43</v>
      </c>
    </row>
    <row r="43" spans="1:20" ht="17.45" customHeight="1" x14ac:dyDescent="0.15">
      <c r="G43" s="4"/>
      <c r="H43" s="3" t="str">
        <f>IF($J$43&lt;&gt;"","認定者名","")</f>
        <v/>
      </c>
      <c r="J43" s="3" t="str">
        <f>VLOOKUP(認定判定!$C$5,市町村!A:B,2,FALSE)&amp;""</f>
        <v/>
      </c>
      <c r="K43" s="4"/>
      <c r="S43" s="4"/>
      <c r="T43" s="4"/>
    </row>
    <row r="44" spans="1:20" ht="17.45" customHeight="1" x14ac:dyDescent="0.15">
      <c r="S44" s="4"/>
      <c r="T44" s="4"/>
    </row>
    <row r="45" spans="1:20" s="3" customFormat="1" ht="17.45" customHeight="1" x14ac:dyDescent="0.15">
      <c r="C45" s="3" t="s">
        <v>44</v>
      </c>
    </row>
    <row r="46" spans="1:20" s="3" customFormat="1" ht="17.45" customHeight="1" x14ac:dyDescent="0.15">
      <c r="D46" s="3" t="s">
        <v>269</v>
      </c>
    </row>
    <row r="47" spans="1:20" s="3" customFormat="1" ht="17.45" customHeight="1" x14ac:dyDescent="0.15"/>
    <row r="48" spans="1:20" s="3" customFormat="1" ht="17.45" customHeight="1" x14ac:dyDescent="0.15"/>
  </sheetData>
  <sheetProtection password="EFF8" sheet="1" objects="1" scenarios="1"/>
  <mergeCells count="43">
    <mergeCell ref="N27:P27"/>
    <mergeCell ref="N28:P28"/>
    <mergeCell ref="D37:R38"/>
    <mergeCell ref="L25:M25"/>
    <mergeCell ref="N25:P25"/>
    <mergeCell ref="L30:M30"/>
    <mergeCell ref="L31:M31"/>
    <mergeCell ref="N31:P31"/>
    <mergeCell ref="N32:P32"/>
    <mergeCell ref="N33:P33"/>
    <mergeCell ref="E30:H30"/>
    <mergeCell ref="E31:H31"/>
    <mergeCell ref="N30:Q30"/>
    <mergeCell ref="I30:J31"/>
    <mergeCell ref="B19:S21"/>
    <mergeCell ref="C22:R22"/>
    <mergeCell ref="E25:F25"/>
    <mergeCell ref="G25:H26"/>
    <mergeCell ref="E26:F26"/>
    <mergeCell ref="L26:M26"/>
    <mergeCell ref="N26:P26"/>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A1:T1"/>
    <mergeCell ref="A2:G2"/>
    <mergeCell ref="H2:M2"/>
    <mergeCell ref="N2:T2"/>
    <mergeCell ref="A3:G3"/>
    <mergeCell ref="H3:M3"/>
    <mergeCell ref="N3:T3"/>
  </mergeCells>
  <phoneticPr fontId="2"/>
  <conditionalFormatting sqref="C9:I12">
    <cfRule type="cellIs" dxfId="1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79998168889431442"/>
  </sheetPr>
  <dimension ref="A1:T51"/>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35"/>
      <c r="O1" s="135"/>
      <c r="P1" s="135"/>
      <c r="Q1" s="135"/>
      <c r="R1" s="135"/>
      <c r="S1" s="135"/>
      <c r="T1" s="135"/>
    </row>
    <row r="2" spans="1:20" ht="21" customHeight="1" x14ac:dyDescent="0.15">
      <c r="A2" s="324"/>
      <c r="B2" s="324"/>
      <c r="C2" s="324"/>
      <c r="D2" s="324"/>
      <c r="E2" s="324"/>
      <c r="F2" s="324"/>
      <c r="G2" s="324"/>
      <c r="H2" s="324"/>
      <c r="I2" s="324"/>
      <c r="J2" s="324"/>
      <c r="K2" s="324"/>
      <c r="L2" s="324"/>
      <c r="M2" s="416"/>
      <c r="N2" s="417" t="s">
        <v>65</v>
      </c>
      <c r="O2" s="418"/>
      <c r="P2" s="418"/>
      <c r="Q2" s="418"/>
      <c r="R2" s="418"/>
      <c r="S2" s="418"/>
      <c r="T2" s="419"/>
    </row>
    <row r="3" spans="1:20" ht="21" customHeight="1" x14ac:dyDescent="0.15">
      <c r="A3" s="324"/>
      <c r="B3" s="324"/>
      <c r="C3" s="324"/>
      <c r="D3" s="324"/>
      <c r="E3" s="324"/>
      <c r="F3" s="324"/>
      <c r="G3" s="324"/>
      <c r="H3" s="324"/>
      <c r="I3" s="324"/>
      <c r="J3" s="324"/>
      <c r="K3" s="324"/>
      <c r="L3" s="324"/>
      <c r="M3" s="416"/>
      <c r="N3" s="384"/>
      <c r="O3" s="384"/>
      <c r="P3" s="384"/>
      <c r="Q3" s="384"/>
      <c r="R3" s="384"/>
      <c r="S3" s="384"/>
      <c r="T3" s="384"/>
    </row>
    <row r="4" spans="1:20" ht="17.45" customHeight="1" x14ac:dyDescent="0.15">
      <c r="A4" s="3" t="s">
        <v>311</v>
      </c>
    </row>
    <row r="5" spans="1:20" ht="17.25" x14ac:dyDescent="0.2">
      <c r="A5" s="5"/>
      <c r="B5" s="316" t="s">
        <v>312</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IF(認定判定!H15="","使用できません","")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122"/>
      <c r="D12" s="122"/>
      <c r="E12" s="122"/>
      <c r="F12" s="122"/>
      <c r="G12" s="122"/>
      <c r="H12" s="122"/>
      <c r="I12" s="122"/>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私は、"&amp; 認定判定!G27&amp; "を営んでいるが、令和２年新型コロナウイルス感染症の発生の影響に起因して、下記のとおり、"&amp;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8" customHeight="1" x14ac:dyDescent="0.15">
      <c r="A16" s="7"/>
      <c r="B16" s="120"/>
      <c r="C16" s="120"/>
      <c r="D16" s="120"/>
      <c r="E16" s="120"/>
      <c r="F16" s="120"/>
      <c r="G16" s="120"/>
      <c r="H16" s="120"/>
      <c r="I16" s="120"/>
      <c r="J16" s="120"/>
      <c r="K16" s="120"/>
      <c r="L16" s="120"/>
      <c r="M16" s="120"/>
      <c r="N16" s="120"/>
      <c r="O16" s="120"/>
      <c r="P16" s="120"/>
      <c r="Q16" s="120"/>
      <c r="R16" s="120"/>
      <c r="S16" s="120"/>
      <c r="T16" s="9"/>
    </row>
    <row r="17" spans="1:20" ht="17.45" customHeight="1" x14ac:dyDescent="0.15">
      <c r="A17" s="7"/>
      <c r="B17" s="8"/>
      <c r="C17" s="324" t="s">
        <v>22</v>
      </c>
      <c r="D17" s="324"/>
      <c r="E17" s="324"/>
      <c r="F17" s="324"/>
      <c r="G17" s="324"/>
      <c r="H17" s="324"/>
      <c r="I17" s="324"/>
      <c r="J17" s="324"/>
      <c r="K17" s="324"/>
      <c r="L17" s="324"/>
      <c r="M17" s="324"/>
      <c r="N17" s="324"/>
      <c r="O17" s="324"/>
      <c r="P17" s="324"/>
      <c r="Q17" s="324"/>
      <c r="R17" s="324"/>
      <c r="S17" s="121"/>
      <c r="T17" s="9"/>
    </row>
    <row r="18" spans="1:20" ht="17.45" customHeight="1" x14ac:dyDescent="0.15">
      <c r="A18" s="7"/>
      <c r="B18" s="8"/>
      <c r="C18" s="8" t="s">
        <v>76</v>
      </c>
      <c r="D18" s="8"/>
      <c r="E18" s="8"/>
      <c r="F18" s="8"/>
      <c r="G18" s="8"/>
      <c r="H18" s="8"/>
      <c r="I18" s="8"/>
      <c r="J18" s="8"/>
      <c r="K18" s="8"/>
      <c r="L18" s="8"/>
      <c r="M18" s="8"/>
      <c r="T18" s="9"/>
    </row>
    <row r="19" spans="1:20" ht="17.25" customHeight="1" x14ac:dyDescent="0.15">
      <c r="A19" s="7"/>
      <c r="B19" s="8"/>
      <c r="C19" s="8"/>
      <c r="D19" s="330" t="str">
        <f>"（イ）最近"&amp;DBCS(認定判定!D8)&amp;"か月間の売上高等"</f>
        <v>（イ）最近１か月間の売上高等</v>
      </c>
      <c r="E19" s="330"/>
      <c r="F19" s="330"/>
      <c r="G19" s="330"/>
      <c r="H19" s="330"/>
      <c r="I19" s="330"/>
      <c r="J19" s="330"/>
      <c r="K19" s="330"/>
      <c r="L19" s="8"/>
      <c r="M19" s="8"/>
      <c r="T19" s="9"/>
    </row>
    <row r="20" spans="1:20" ht="17.45" customHeight="1" x14ac:dyDescent="0.15">
      <c r="A20" s="7"/>
      <c r="B20" s="8"/>
      <c r="C20" s="8"/>
      <c r="D20" s="8"/>
      <c r="E20" s="372" t="s">
        <v>25</v>
      </c>
      <c r="F20" s="372"/>
      <c r="G20" s="373" t="s">
        <v>26</v>
      </c>
      <c r="H20" s="373"/>
      <c r="I20" s="8"/>
      <c r="J20" s="12"/>
      <c r="K20" s="56" t="s">
        <v>306</v>
      </c>
      <c r="L20" s="56"/>
      <c r="M20" s="125"/>
      <c r="N20" s="125"/>
      <c r="O20" s="414">
        <f>認定判定!C41</f>
        <v>0</v>
      </c>
      <c r="P20" s="414"/>
      <c r="Q20" s="414"/>
      <c r="R20" s="414"/>
      <c r="S20" s="51"/>
      <c r="T20" s="9"/>
    </row>
    <row r="21" spans="1:20" ht="17.45" customHeight="1" x14ac:dyDescent="0.15">
      <c r="A21" s="7"/>
      <c r="B21" s="8"/>
      <c r="C21" s="8"/>
      <c r="D21" s="8"/>
      <c r="E21" s="374" t="s">
        <v>28</v>
      </c>
      <c r="F21" s="374"/>
      <c r="G21" s="373"/>
      <c r="H21" s="373"/>
      <c r="I21" s="8"/>
      <c r="J21" s="12"/>
      <c r="K21" s="132" t="s">
        <v>307</v>
      </c>
      <c r="L21" s="132"/>
      <c r="M21" s="134"/>
      <c r="N21" s="134"/>
      <c r="O21" s="415">
        <f>認定判定!C41</f>
        <v>0</v>
      </c>
      <c r="P21" s="415"/>
      <c r="Q21" s="415"/>
      <c r="R21" s="415"/>
      <c r="S21" s="12"/>
      <c r="T21" s="9"/>
    </row>
    <row r="22" spans="1:20" ht="17.45" customHeight="1" x14ac:dyDescent="0.15">
      <c r="A22" s="7"/>
      <c r="B22" s="8"/>
      <c r="C22" s="8"/>
      <c r="D22" s="8"/>
      <c r="E22" s="16" t="str">
        <f>"Ａ：申込時点における最近"&amp;DBCS(認定判定!D8)&amp;"か月間の売上高等"</f>
        <v>Ａ：申込時点における最近１か月間の売上高等</v>
      </c>
      <c r="F22" s="16"/>
      <c r="G22" s="16"/>
      <c r="H22" s="16"/>
      <c r="I22" s="16"/>
      <c r="J22" s="17"/>
      <c r="K22" s="17"/>
      <c r="L22" s="17"/>
      <c r="M22" s="12"/>
      <c r="N22" s="127"/>
      <c r="O22" s="127"/>
      <c r="P22" s="127"/>
      <c r="Q22" s="128"/>
      <c r="R22" s="12"/>
      <c r="S22" s="17"/>
      <c r="T22" s="9"/>
    </row>
    <row r="23" spans="1:20" ht="17.45" customHeight="1" x14ac:dyDescent="0.15">
      <c r="A23" s="7"/>
      <c r="B23" s="8"/>
      <c r="C23" s="8"/>
      <c r="D23" s="8"/>
      <c r="E23" s="16"/>
      <c r="F23" s="16"/>
      <c r="G23" s="16"/>
      <c r="H23" s="16"/>
      <c r="I23" s="16"/>
      <c r="J23" s="17"/>
      <c r="K23" s="129" t="s">
        <v>308</v>
      </c>
      <c r="L23" s="14"/>
      <c r="M23" s="124"/>
      <c r="N23" s="124"/>
      <c r="O23" s="413">
        <f>認定判定!C32</f>
        <v>0</v>
      </c>
      <c r="P23" s="413"/>
      <c r="Q23" s="413"/>
      <c r="R23" s="143" t="str">
        <f>認定判定!D9</f>
        <v>円</v>
      </c>
      <c r="S23" s="17"/>
      <c r="T23" s="9"/>
    </row>
    <row r="24" spans="1:20" ht="17.45" customHeight="1" x14ac:dyDescent="0.15">
      <c r="A24" s="7"/>
      <c r="B24" s="8"/>
      <c r="C24" s="8"/>
      <c r="D24" s="8"/>
      <c r="E24" s="16"/>
      <c r="F24" s="16"/>
      <c r="G24" s="16"/>
      <c r="H24" s="16"/>
      <c r="I24" s="16"/>
      <c r="J24" s="17"/>
      <c r="K24" s="130" t="s">
        <v>309</v>
      </c>
      <c r="L24" s="131"/>
      <c r="M24" s="126"/>
      <c r="N24" s="126"/>
      <c r="O24" s="413">
        <f>認定判定!C32</f>
        <v>0</v>
      </c>
      <c r="P24" s="413"/>
      <c r="Q24" s="413"/>
      <c r="R24" s="144" t="str">
        <f>認定判定!D9</f>
        <v>円</v>
      </c>
      <c r="S24" s="17"/>
      <c r="T24" s="9"/>
    </row>
    <row r="25" spans="1:20" ht="17.45" customHeight="1" x14ac:dyDescent="0.15">
      <c r="A25" s="7"/>
      <c r="B25" s="8"/>
      <c r="C25" s="8"/>
      <c r="D25" s="8"/>
      <c r="E25" s="16" t="str">
        <f>"Ｂ：Ａの期間に対応する前年"&amp;DBCS(認定判定!D8)&amp;"か月間の売上高等"</f>
        <v>Ｂ：Ａの期間に対応する前年１か月間の売上高等</v>
      </c>
      <c r="F25" s="16"/>
      <c r="G25" s="16"/>
      <c r="H25" s="16"/>
      <c r="I25" s="16"/>
      <c r="J25" s="17"/>
      <c r="K25" s="17"/>
      <c r="L25" s="17"/>
      <c r="M25" s="17"/>
      <c r="N25" s="127"/>
      <c r="O25" s="127"/>
      <c r="P25" s="127"/>
      <c r="Q25" s="128"/>
      <c r="R25" s="12"/>
      <c r="S25" s="17"/>
      <c r="T25" s="9"/>
    </row>
    <row r="26" spans="1:20" ht="17.45" customHeight="1" x14ac:dyDescent="0.15">
      <c r="A26" s="7"/>
      <c r="B26" s="8"/>
      <c r="C26" s="8"/>
      <c r="D26" s="8"/>
      <c r="E26" s="16"/>
      <c r="F26" s="16"/>
      <c r="G26" s="16"/>
      <c r="H26" s="16"/>
      <c r="I26" s="16"/>
      <c r="J26" s="17"/>
      <c r="K26" s="129" t="s">
        <v>308</v>
      </c>
      <c r="L26" s="14"/>
      <c r="M26" s="124"/>
      <c r="N26" s="124"/>
      <c r="O26" s="413">
        <f>認定判定!C18</f>
        <v>0</v>
      </c>
      <c r="P26" s="413"/>
      <c r="Q26" s="413"/>
      <c r="R26" s="143" t="str">
        <f>認定判定!D9</f>
        <v>円</v>
      </c>
      <c r="S26" s="17"/>
      <c r="T26" s="9"/>
    </row>
    <row r="27" spans="1:20" ht="17.45" customHeight="1" x14ac:dyDescent="0.15">
      <c r="A27" s="7"/>
      <c r="B27" s="8"/>
      <c r="C27" s="8"/>
      <c r="D27" s="8"/>
      <c r="E27" s="16"/>
      <c r="F27" s="16"/>
      <c r="G27" s="16"/>
      <c r="H27" s="16"/>
      <c r="I27" s="16"/>
      <c r="J27" s="17"/>
      <c r="K27" s="130" t="s">
        <v>309</v>
      </c>
      <c r="L27" s="131"/>
      <c r="M27" s="126"/>
      <c r="N27" s="126"/>
      <c r="O27" s="413">
        <f>認定判定!C18</f>
        <v>0</v>
      </c>
      <c r="P27" s="413"/>
      <c r="Q27" s="413"/>
      <c r="R27" s="144" t="str">
        <f>認定判定!D9</f>
        <v>円</v>
      </c>
      <c r="S27" s="17"/>
      <c r="T27" s="9"/>
    </row>
    <row r="28" spans="1:20" ht="17.45" customHeight="1" x14ac:dyDescent="0.15">
      <c r="A28" s="7"/>
      <c r="B28" s="8"/>
      <c r="C28" s="8"/>
      <c r="D28" s="58" t="str">
        <f>"（ロ）最近"&amp; DBCS(認定判定!D8+2) &amp;"か月間の売上高等の実績見込み"</f>
        <v>（ロ）最近３か月間の売上高等の実績見込み</v>
      </c>
      <c r="E28" s="37"/>
      <c r="F28" s="37"/>
      <c r="G28" s="37"/>
      <c r="H28" s="37"/>
      <c r="I28" s="37"/>
      <c r="J28" s="37"/>
      <c r="K28" s="37"/>
      <c r="L28" s="37"/>
      <c r="M28" s="8"/>
      <c r="N28" s="8"/>
      <c r="O28" s="8"/>
      <c r="P28" s="8"/>
      <c r="Q28" s="8"/>
      <c r="R28" s="8"/>
      <c r="S28" s="37"/>
      <c r="T28" s="9"/>
    </row>
    <row r="29" spans="1:20" ht="17.45" customHeight="1" x14ac:dyDescent="0.15">
      <c r="A29" s="7"/>
      <c r="B29" s="8"/>
      <c r="C29" s="8"/>
      <c r="D29" s="58"/>
      <c r="E29" s="372" t="s">
        <v>31</v>
      </c>
      <c r="F29" s="372"/>
      <c r="G29" s="372"/>
      <c r="H29" s="372"/>
      <c r="I29" s="373" t="s">
        <v>26</v>
      </c>
      <c r="J29" s="373"/>
      <c r="K29" s="56" t="s">
        <v>306</v>
      </c>
      <c r="L29" s="56"/>
      <c r="M29" s="125"/>
      <c r="N29" s="125"/>
      <c r="O29" s="432">
        <f>認定判定!C46</f>
        <v>0</v>
      </c>
      <c r="P29" s="432"/>
      <c r="Q29" s="432"/>
      <c r="R29" s="432"/>
      <c r="S29" s="37"/>
      <c r="T29" s="9"/>
    </row>
    <row r="30" spans="1:20" ht="17.45" customHeight="1" x14ac:dyDescent="0.15">
      <c r="A30" s="7"/>
      <c r="B30" s="8"/>
      <c r="C30" s="8"/>
      <c r="D30" s="37"/>
      <c r="E30" s="429" t="s">
        <v>33</v>
      </c>
      <c r="F30" s="429"/>
      <c r="G30" s="429"/>
      <c r="H30" s="429"/>
      <c r="I30" s="373"/>
      <c r="J30" s="373"/>
      <c r="K30" s="132" t="s">
        <v>307</v>
      </c>
      <c r="L30" s="132"/>
      <c r="M30" s="134"/>
      <c r="N30" s="134"/>
      <c r="O30" s="433">
        <f>認定判定!C46</f>
        <v>0</v>
      </c>
      <c r="P30" s="433"/>
      <c r="Q30" s="433"/>
      <c r="R30" s="433"/>
      <c r="S30" s="37"/>
      <c r="T30" s="9"/>
    </row>
    <row r="31" spans="1:20" ht="17.45" customHeight="1" x14ac:dyDescent="0.15">
      <c r="A31" s="7"/>
      <c r="B31" s="8"/>
      <c r="C31" s="8"/>
      <c r="D31" s="37"/>
      <c r="E31" s="16" t="s">
        <v>81</v>
      </c>
      <c r="F31" s="16"/>
      <c r="G31" s="16"/>
      <c r="H31" s="16"/>
      <c r="I31" s="16"/>
      <c r="J31" s="17"/>
      <c r="K31" s="17"/>
      <c r="L31" s="17"/>
      <c r="M31" s="12"/>
      <c r="N31" s="127"/>
      <c r="O31" s="127"/>
      <c r="P31" s="127"/>
      <c r="Q31" s="128"/>
      <c r="R31" s="8"/>
      <c r="S31" s="37"/>
      <c r="T31" s="9"/>
    </row>
    <row r="32" spans="1:20" ht="17.45" customHeight="1" x14ac:dyDescent="0.15">
      <c r="A32" s="7"/>
      <c r="B32" s="8"/>
      <c r="C32" s="8"/>
      <c r="D32" s="37"/>
      <c r="E32" s="16"/>
      <c r="F32" s="16"/>
      <c r="G32" s="16"/>
      <c r="H32" s="16"/>
      <c r="I32" s="16"/>
      <c r="J32" s="17"/>
      <c r="K32" s="129" t="s">
        <v>308</v>
      </c>
      <c r="L32" s="14"/>
      <c r="M32" s="124"/>
      <c r="N32" s="124"/>
      <c r="O32" s="413">
        <f>SUM(認定判定!C34:C35)</f>
        <v>0</v>
      </c>
      <c r="P32" s="413"/>
      <c r="Q32" s="413"/>
      <c r="R32" s="143" t="str">
        <f>認定判定!D9</f>
        <v>円</v>
      </c>
      <c r="S32" s="37"/>
      <c r="T32" s="9"/>
    </row>
    <row r="33" spans="1:20" ht="17.45" customHeight="1" x14ac:dyDescent="0.15">
      <c r="A33" s="7"/>
      <c r="B33" s="8"/>
      <c r="C33" s="8"/>
      <c r="D33" s="37"/>
      <c r="E33" s="16"/>
      <c r="F33" s="16"/>
      <c r="G33" s="16"/>
      <c r="H33" s="16"/>
      <c r="I33" s="16"/>
      <c r="J33" s="17"/>
      <c r="K33" s="130" t="s">
        <v>309</v>
      </c>
      <c r="L33" s="131"/>
      <c r="M33" s="126"/>
      <c r="N33" s="126"/>
      <c r="O33" s="413">
        <f>SUM(認定判定!C34:C35)</f>
        <v>0</v>
      </c>
      <c r="P33" s="413"/>
      <c r="Q33" s="413"/>
      <c r="R33" s="144" t="str">
        <f>認定判定!D9</f>
        <v>円</v>
      </c>
      <c r="S33" s="37"/>
      <c r="T33" s="9"/>
    </row>
    <row r="34" spans="1:20" ht="17.45" customHeight="1" x14ac:dyDescent="0.15">
      <c r="A34" s="7"/>
      <c r="B34" s="8"/>
      <c r="C34" s="8"/>
      <c r="D34" s="37"/>
      <c r="E34" s="16" t="s">
        <v>82</v>
      </c>
      <c r="F34" s="16"/>
      <c r="G34" s="16"/>
      <c r="H34" s="16"/>
      <c r="I34" s="16"/>
      <c r="J34" s="17"/>
      <c r="K34" s="17"/>
      <c r="L34" s="17"/>
      <c r="M34" s="17"/>
      <c r="N34" s="431"/>
      <c r="O34" s="431"/>
      <c r="P34" s="431"/>
      <c r="Q34" s="128"/>
      <c r="R34" s="8"/>
      <c r="S34" s="37"/>
      <c r="T34" s="9"/>
    </row>
    <row r="35" spans="1:20" ht="17.45" customHeight="1" x14ac:dyDescent="0.15">
      <c r="A35" s="7"/>
      <c r="B35" s="8"/>
      <c r="C35" s="8"/>
      <c r="D35" s="37"/>
      <c r="E35" s="16"/>
      <c r="F35" s="16"/>
      <c r="G35" s="16"/>
      <c r="H35" s="16"/>
      <c r="I35" s="16"/>
      <c r="J35" s="17"/>
      <c r="K35" s="129" t="s">
        <v>308</v>
      </c>
      <c r="L35" s="14"/>
      <c r="M35" s="124"/>
      <c r="N35" s="124"/>
      <c r="O35" s="413">
        <f>SUM(認定判定!C20:C21)</f>
        <v>0</v>
      </c>
      <c r="P35" s="413"/>
      <c r="Q35" s="413"/>
      <c r="R35" s="143" t="str">
        <f>認定判定!D9</f>
        <v>円</v>
      </c>
      <c r="S35" s="37"/>
      <c r="T35" s="9"/>
    </row>
    <row r="36" spans="1:20" ht="17.45" customHeight="1" x14ac:dyDescent="0.15">
      <c r="A36" s="7"/>
      <c r="B36" s="8"/>
      <c r="C36" s="8"/>
      <c r="D36" s="37"/>
      <c r="E36" s="16"/>
      <c r="F36" s="16"/>
      <c r="G36" s="16"/>
      <c r="H36" s="16"/>
      <c r="I36" s="16"/>
      <c r="J36" s="17"/>
      <c r="K36" s="130" t="s">
        <v>309</v>
      </c>
      <c r="L36" s="131"/>
      <c r="M36" s="126"/>
      <c r="N36" s="126"/>
      <c r="O36" s="413">
        <f>SUM(認定判定!C20:C21)</f>
        <v>0</v>
      </c>
      <c r="P36" s="413"/>
      <c r="Q36" s="413"/>
      <c r="R36" s="144" t="str">
        <f>認定判定!D9</f>
        <v>円</v>
      </c>
      <c r="S36" s="37"/>
      <c r="T36" s="9"/>
    </row>
    <row r="37" spans="1:20" ht="17.45" customHeight="1" x14ac:dyDescent="0.15">
      <c r="A37" s="22"/>
      <c r="B37" s="23"/>
      <c r="C37" s="23"/>
      <c r="D37" s="38"/>
      <c r="E37" s="38"/>
      <c r="F37" s="38"/>
      <c r="G37" s="38"/>
      <c r="H37" s="38"/>
      <c r="I37" s="38"/>
      <c r="J37" s="38"/>
      <c r="K37" s="38"/>
      <c r="L37" s="38"/>
      <c r="M37" s="38"/>
      <c r="N37" s="38"/>
      <c r="O37" s="38"/>
      <c r="P37" s="38"/>
      <c r="Q37" s="38"/>
      <c r="R37" s="38"/>
      <c r="S37" s="38"/>
      <c r="T37" s="24"/>
    </row>
    <row r="38" spans="1:20" ht="17.45" customHeight="1" x14ac:dyDescent="0.15">
      <c r="C38" s="3" t="s">
        <v>37</v>
      </c>
    </row>
    <row r="39" spans="1:20" ht="17.45" customHeight="1" x14ac:dyDescent="0.15">
      <c r="C39" s="3" t="s">
        <v>38</v>
      </c>
      <c r="D39" s="20" t="s">
        <v>39</v>
      </c>
      <c r="E39" s="20"/>
      <c r="F39" s="20"/>
      <c r="G39" s="20"/>
      <c r="H39" s="20"/>
      <c r="I39" s="20"/>
      <c r="J39" s="20"/>
      <c r="K39" s="20"/>
      <c r="L39" s="20"/>
      <c r="M39" s="20"/>
      <c r="N39" s="20"/>
      <c r="O39" s="20"/>
      <c r="P39" s="20"/>
      <c r="Q39" s="20"/>
      <c r="R39" s="20"/>
      <c r="S39" s="123"/>
    </row>
    <row r="40" spans="1:20" s="3" customFormat="1" ht="17.45" customHeight="1" x14ac:dyDescent="0.15">
      <c r="C40" s="3" t="s">
        <v>40</v>
      </c>
      <c r="D40" s="333" t="s">
        <v>41</v>
      </c>
      <c r="E40" s="333"/>
      <c r="F40" s="333"/>
      <c r="G40" s="333"/>
      <c r="H40" s="333"/>
      <c r="I40" s="333"/>
      <c r="J40" s="333"/>
      <c r="K40" s="333"/>
      <c r="L40" s="333"/>
      <c r="M40" s="333"/>
      <c r="N40" s="333"/>
      <c r="O40" s="333"/>
      <c r="P40" s="333"/>
      <c r="Q40" s="333"/>
      <c r="R40" s="333"/>
      <c r="S40" s="123"/>
    </row>
    <row r="41" spans="1:20" s="3" customFormat="1" ht="17.45" customHeight="1" x14ac:dyDescent="0.15">
      <c r="C41" s="119"/>
      <c r="D41" s="333"/>
      <c r="E41" s="333"/>
      <c r="F41" s="333"/>
      <c r="G41" s="333"/>
      <c r="H41" s="333"/>
      <c r="I41" s="333"/>
      <c r="J41" s="333"/>
      <c r="K41" s="333"/>
      <c r="L41" s="333"/>
      <c r="M41" s="333"/>
      <c r="N41" s="333"/>
      <c r="O41" s="333"/>
      <c r="P41" s="333"/>
      <c r="Q41" s="333"/>
      <c r="R41" s="333"/>
      <c r="S41" s="20"/>
    </row>
    <row r="42" spans="1:20" s="3" customFormat="1" ht="17.45" customHeight="1" x14ac:dyDescent="0.15">
      <c r="C42" s="119"/>
      <c r="D42" s="119"/>
      <c r="E42" s="119"/>
      <c r="F42" s="119"/>
      <c r="G42" s="119"/>
      <c r="H42" s="119"/>
      <c r="I42" s="119"/>
      <c r="J42" s="119"/>
      <c r="K42" s="119"/>
      <c r="L42" s="119"/>
      <c r="M42" s="119"/>
      <c r="N42" s="119"/>
      <c r="O42" s="119"/>
      <c r="P42" s="119"/>
      <c r="Q42" s="119"/>
      <c r="R42" s="119"/>
    </row>
    <row r="43" spans="1:20" s="3" customFormat="1" ht="17.45" customHeight="1" x14ac:dyDescent="0.15">
      <c r="D43" s="3" t="str">
        <f>VLOOKUP(認定判定!C5,市町村!A:C,3,FALSE)&amp;""</f>
        <v>番号</v>
      </c>
    </row>
    <row r="44" spans="1:20" s="3" customFormat="1" ht="17.45" customHeight="1" x14ac:dyDescent="0.15">
      <c r="D44" s="3" t="s">
        <v>42</v>
      </c>
    </row>
    <row r="45" spans="1:20" s="3" customFormat="1" ht="17.25" customHeight="1" x14ac:dyDescent="0.15">
      <c r="D45" s="3" t="s">
        <v>43</v>
      </c>
    </row>
    <row r="46" spans="1:20" ht="17.45" customHeight="1" x14ac:dyDescent="0.15">
      <c r="G46" s="4"/>
      <c r="H46" s="3" t="str">
        <f>IF(J46&lt;&gt;"","認定者名","")</f>
        <v/>
      </c>
      <c r="J46" s="3" t="str">
        <f>VLOOKUP(認定判定!C5,市町村!A:C,2,FALSE)&amp;""</f>
        <v/>
      </c>
      <c r="K46" s="4"/>
      <c r="S46" s="4"/>
      <c r="T46" s="4"/>
    </row>
    <row r="47" spans="1:20" ht="17.45" customHeight="1" x14ac:dyDescent="0.15">
      <c r="S47" s="4"/>
      <c r="T47" s="4"/>
    </row>
    <row r="48" spans="1:20" s="3" customFormat="1" ht="17.45" customHeight="1" x14ac:dyDescent="0.15">
      <c r="C48" s="3" t="s">
        <v>314</v>
      </c>
    </row>
    <row r="49" s="3" customFormat="1" ht="17.45" customHeight="1" x14ac:dyDescent="0.15"/>
    <row r="50" s="3" customFormat="1" ht="17.45" customHeight="1" x14ac:dyDescent="0.15"/>
    <row r="51" s="3" customFormat="1" ht="17.45" customHeight="1" x14ac:dyDescent="0.15"/>
  </sheetData>
  <sheetProtection password="EFF8" sheet="1" objects="1" scenarios="1"/>
  <mergeCells count="37">
    <mergeCell ref="D40:R41"/>
    <mergeCell ref="O20:R20"/>
    <mergeCell ref="O21:R21"/>
    <mergeCell ref="O23:Q23"/>
    <mergeCell ref="O24:Q24"/>
    <mergeCell ref="O26:Q26"/>
    <mergeCell ref="O27:Q27"/>
    <mergeCell ref="E29:H29"/>
    <mergeCell ref="I29:J30"/>
    <mergeCell ref="E30:H30"/>
    <mergeCell ref="O29:R29"/>
    <mergeCell ref="O30:R30"/>
    <mergeCell ref="O32:Q32"/>
    <mergeCell ref="O33:Q33"/>
    <mergeCell ref="O35:Q35"/>
    <mergeCell ref="O36:Q36"/>
    <mergeCell ref="C17:R17"/>
    <mergeCell ref="E20:F20"/>
    <mergeCell ref="G20:H21"/>
    <mergeCell ref="E21:F21"/>
    <mergeCell ref="N34:P34"/>
    <mergeCell ref="D19:K19"/>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3"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79998168889431442"/>
  </sheetPr>
  <dimension ref="A1:T46"/>
  <sheetViews>
    <sheetView showGridLines="0" view="pageBreakPreview" zoomScale="85" zoomScaleNormal="100" zoomScaleSheetLayoutView="85" workbookViewId="0">
      <selection sqref="A1:T1"/>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86" t="s">
        <v>65</v>
      </c>
      <c r="B1" s="387"/>
      <c r="C1" s="387"/>
      <c r="D1" s="387"/>
      <c r="E1" s="387"/>
      <c r="F1" s="387"/>
      <c r="G1" s="387"/>
      <c r="H1" s="388"/>
      <c r="I1" s="388"/>
      <c r="J1" s="388"/>
      <c r="K1" s="388"/>
      <c r="L1" s="388"/>
      <c r="M1" s="388"/>
      <c r="N1" s="388"/>
      <c r="O1" s="388"/>
      <c r="P1" s="388"/>
      <c r="Q1" s="388"/>
      <c r="R1" s="388"/>
      <c r="S1" s="388"/>
      <c r="T1" s="383"/>
    </row>
    <row r="2" spans="1:20" ht="21" customHeight="1" thickTop="1" thickBot="1" x14ac:dyDescent="0.2">
      <c r="A2" s="380"/>
      <c r="B2" s="381"/>
      <c r="C2" s="381"/>
      <c r="D2" s="381"/>
      <c r="E2" s="381"/>
      <c r="F2" s="381"/>
      <c r="G2" s="382"/>
      <c r="H2" s="383"/>
      <c r="I2" s="384"/>
      <c r="J2" s="384"/>
      <c r="K2" s="384"/>
      <c r="L2" s="384"/>
      <c r="M2" s="384"/>
      <c r="N2" s="384"/>
      <c r="O2" s="384"/>
      <c r="P2" s="384"/>
      <c r="Q2" s="384"/>
      <c r="R2" s="384"/>
      <c r="S2" s="384"/>
      <c r="T2" s="384"/>
    </row>
    <row r="3" spans="1:20" ht="21" customHeight="1" thickTop="1" x14ac:dyDescent="0.15">
      <c r="A3" s="385"/>
      <c r="B3" s="385"/>
      <c r="C3" s="385"/>
      <c r="D3" s="385"/>
      <c r="E3" s="385"/>
      <c r="F3" s="385"/>
      <c r="G3" s="385"/>
      <c r="H3" s="384"/>
      <c r="I3" s="384"/>
      <c r="J3" s="384"/>
      <c r="K3" s="384"/>
      <c r="L3" s="384"/>
      <c r="M3" s="384"/>
      <c r="N3" s="384"/>
      <c r="O3" s="384"/>
      <c r="P3" s="384"/>
      <c r="Q3" s="384"/>
      <c r="R3" s="384"/>
      <c r="S3" s="384"/>
      <c r="T3" s="384"/>
    </row>
    <row r="4" spans="1:20" ht="17.45" customHeight="1" x14ac:dyDescent="0.15">
      <c r="A4" s="3" t="s">
        <v>253</v>
      </c>
    </row>
    <row r="5" spans="1:20" ht="17.25" x14ac:dyDescent="0.2">
      <c r="A5" s="5"/>
      <c r="B5" s="316" t="s">
        <v>83</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IF(認定判定!$H$16="","使用できません","")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45"/>
      <c r="D12" s="45"/>
      <c r="E12" s="45"/>
      <c r="F12" s="45"/>
      <c r="G12" s="45"/>
      <c r="H12" s="45"/>
      <c r="I12" s="45"/>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thickBot="1" x14ac:dyDescent="0.2">
      <c r="A16" s="7"/>
      <c r="B16" s="8" t="s">
        <v>67</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22" t="str">
        <f>認定判定!$G$27</f>
        <v>　　　　　　　　　　　　　　　　　　業</v>
      </c>
      <c r="C17" s="423"/>
      <c r="D17" s="423"/>
      <c r="E17" s="423"/>
      <c r="F17" s="423"/>
      <c r="G17" s="424"/>
      <c r="H17" s="425" t="str">
        <f>認定判定!$G$28</f>
        <v/>
      </c>
      <c r="I17" s="421"/>
      <c r="J17" s="421"/>
      <c r="K17" s="421"/>
      <c r="L17" s="421"/>
      <c r="M17" s="421"/>
      <c r="N17" s="421" t="str">
        <f>認定判定!$G$29</f>
        <v/>
      </c>
      <c r="O17" s="421"/>
      <c r="P17" s="421"/>
      <c r="Q17" s="421"/>
      <c r="R17" s="421"/>
      <c r="S17" s="421"/>
      <c r="T17" s="9"/>
    </row>
    <row r="18" spans="1:20" ht="17.45" customHeight="1" thickTop="1" x14ac:dyDescent="0.15">
      <c r="A18" s="7"/>
      <c r="B18" s="420" t="str">
        <f>認定判定!$G$30</f>
        <v/>
      </c>
      <c r="C18" s="420"/>
      <c r="D18" s="420"/>
      <c r="E18" s="420"/>
      <c r="F18" s="420"/>
      <c r="G18" s="420"/>
      <c r="H18" s="421" t="str">
        <f>認定判定!$G$31</f>
        <v/>
      </c>
      <c r="I18" s="421"/>
      <c r="J18" s="421"/>
      <c r="K18" s="421"/>
      <c r="L18" s="421"/>
      <c r="M18" s="421"/>
      <c r="N18" s="421" t="str">
        <f>認定判定!$G$32</f>
        <v/>
      </c>
      <c r="O18" s="421"/>
      <c r="P18" s="421"/>
      <c r="Q18" s="421"/>
      <c r="R18" s="421"/>
      <c r="S18" s="421"/>
      <c r="T18" s="9"/>
    </row>
    <row r="19" spans="1:20" ht="17.45" customHeight="1" x14ac:dyDescent="0.15">
      <c r="A19" s="7"/>
      <c r="B19" s="375" t="s">
        <v>84</v>
      </c>
      <c r="C19" s="375"/>
      <c r="D19" s="375"/>
      <c r="E19" s="375"/>
      <c r="F19" s="375"/>
      <c r="G19" s="375"/>
      <c r="H19" s="375"/>
      <c r="I19" s="375"/>
      <c r="J19" s="375"/>
      <c r="K19" s="375"/>
      <c r="L19" s="375"/>
      <c r="M19" s="375"/>
      <c r="N19" s="375"/>
      <c r="O19" s="375"/>
      <c r="P19" s="375"/>
      <c r="Q19" s="375"/>
      <c r="R19" s="375"/>
      <c r="S19" s="375"/>
      <c r="T19" s="9"/>
    </row>
    <row r="20" spans="1:20" ht="17.45" customHeight="1" x14ac:dyDescent="0.15">
      <c r="A20" s="7"/>
      <c r="B20" s="376"/>
      <c r="C20" s="376"/>
      <c r="D20" s="376"/>
      <c r="E20" s="376"/>
      <c r="F20" s="376"/>
      <c r="G20" s="376"/>
      <c r="H20" s="376"/>
      <c r="I20" s="376"/>
      <c r="J20" s="376"/>
      <c r="K20" s="376"/>
      <c r="L20" s="376"/>
      <c r="M20" s="376"/>
      <c r="N20" s="376"/>
      <c r="O20" s="376"/>
      <c r="P20" s="376"/>
      <c r="Q20" s="376"/>
      <c r="R20" s="376"/>
      <c r="S20" s="376"/>
      <c r="T20" s="9"/>
    </row>
    <row r="21" spans="1:20" ht="17.45" customHeight="1" x14ac:dyDescent="0.15">
      <c r="A21" s="7"/>
      <c r="B21" s="376"/>
      <c r="C21" s="376"/>
      <c r="D21" s="376"/>
      <c r="E21" s="376"/>
      <c r="F21" s="376"/>
      <c r="G21" s="376"/>
      <c r="H21" s="376"/>
      <c r="I21" s="376"/>
      <c r="J21" s="376"/>
      <c r="K21" s="376"/>
      <c r="L21" s="376"/>
      <c r="M21" s="376"/>
      <c r="N21" s="376"/>
      <c r="O21" s="376"/>
      <c r="P21" s="376"/>
      <c r="Q21" s="376"/>
      <c r="R21" s="376"/>
      <c r="S21" s="376"/>
      <c r="T21" s="9"/>
    </row>
    <row r="22" spans="1:20" ht="17.45" customHeight="1" x14ac:dyDescent="0.15">
      <c r="A22" s="7"/>
      <c r="B22" s="8"/>
      <c r="C22" s="324" t="s">
        <v>22</v>
      </c>
      <c r="D22" s="324"/>
      <c r="E22" s="324"/>
      <c r="F22" s="324"/>
      <c r="G22" s="324"/>
      <c r="H22" s="324"/>
      <c r="I22" s="324"/>
      <c r="J22" s="324"/>
      <c r="K22" s="324"/>
      <c r="L22" s="324"/>
      <c r="M22" s="324"/>
      <c r="N22" s="324"/>
      <c r="O22" s="324"/>
      <c r="P22" s="324"/>
      <c r="Q22" s="324"/>
      <c r="R22" s="324"/>
      <c r="S22" s="47"/>
      <c r="T22" s="9"/>
    </row>
    <row r="23" spans="1:20" ht="17.45" customHeight="1" x14ac:dyDescent="0.15">
      <c r="A23" s="7"/>
      <c r="B23" s="8"/>
      <c r="C23" s="8" t="s">
        <v>76</v>
      </c>
      <c r="D23" s="8"/>
      <c r="E23" s="8"/>
      <c r="F23" s="8"/>
      <c r="G23" s="8"/>
      <c r="H23" s="8"/>
      <c r="I23" s="8"/>
      <c r="J23" s="8"/>
      <c r="K23" s="8"/>
      <c r="L23" s="8"/>
      <c r="M23" s="8"/>
      <c r="T23" s="9"/>
    </row>
    <row r="24" spans="1:20" ht="17.45" customHeight="1" x14ac:dyDescent="0.15">
      <c r="A24" s="7"/>
      <c r="B24" s="8"/>
      <c r="C24" s="8"/>
      <c r="D24" s="8" t="s">
        <v>77</v>
      </c>
      <c r="E24" s="8"/>
      <c r="F24" s="8"/>
      <c r="G24" s="8"/>
      <c r="H24" s="8"/>
      <c r="I24" s="8"/>
      <c r="J24" s="8"/>
      <c r="K24" s="8"/>
      <c r="L24" s="8"/>
      <c r="M24" s="8"/>
      <c r="T24" s="9"/>
    </row>
    <row r="25" spans="1:20" ht="17.45" customHeight="1" x14ac:dyDescent="0.15">
      <c r="A25" s="7"/>
      <c r="B25" s="8"/>
      <c r="C25" s="8"/>
      <c r="D25" s="8"/>
      <c r="E25" s="372" t="s">
        <v>47</v>
      </c>
      <c r="F25" s="372"/>
      <c r="G25" s="373" t="s">
        <v>26</v>
      </c>
      <c r="H25" s="373"/>
      <c r="I25" s="8"/>
      <c r="J25" s="12"/>
      <c r="L25" s="377" t="s">
        <v>72</v>
      </c>
      <c r="M25" s="377"/>
      <c r="N25" s="428">
        <f>認定判定!$C$42</f>
        <v>0</v>
      </c>
      <c r="O25" s="428"/>
      <c r="P25" s="428"/>
      <c r="Q25" s="52"/>
      <c r="S25" s="51"/>
      <c r="T25" s="9"/>
    </row>
    <row r="26" spans="1:20" ht="17.45" customHeight="1" x14ac:dyDescent="0.15">
      <c r="A26" s="7"/>
      <c r="B26" s="8"/>
      <c r="C26" s="8"/>
      <c r="D26" s="8"/>
      <c r="E26" s="374" t="s">
        <v>85</v>
      </c>
      <c r="F26" s="374"/>
      <c r="G26" s="373"/>
      <c r="H26" s="373"/>
      <c r="I26" s="8"/>
      <c r="J26" s="12"/>
      <c r="K26" s="12"/>
      <c r="L26" s="426"/>
      <c r="M26" s="426"/>
      <c r="N26" s="427"/>
      <c r="O26" s="427"/>
      <c r="P26" s="427"/>
      <c r="Q26" s="57"/>
      <c r="R26" s="53"/>
      <c r="S26" s="12"/>
      <c r="T26" s="9"/>
    </row>
    <row r="27" spans="1:20" ht="17.45" customHeight="1" x14ac:dyDescent="0.15">
      <c r="A27" s="7"/>
      <c r="B27" s="8"/>
      <c r="C27" s="8"/>
      <c r="D27" s="8"/>
      <c r="E27" s="16" t="s">
        <v>78</v>
      </c>
      <c r="F27" s="16"/>
      <c r="G27" s="16"/>
      <c r="H27" s="16"/>
      <c r="I27" s="16"/>
      <c r="J27" s="17"/>
      <c r="K27" s="17"/>
      <c r="L27" s="17"/>
      <c r="M27" s="12"/>
      <c r="N27" s="413">
        <f>認定判定!$C$31</f>
        <v>0</v>
      </c>
      <c r="O27" s="413"/>
      <c r="P27" s="413"/>
      <c r="Q27" s="56" t="str">
        <f>認定判定!$D$9</f>
        <v>円</v>
      </c>
      <c r="R27" s="12"/>
      <c r="S27" s="17"/>
      <c r="T27" s="9"/>
    </row>
    <row r="28" spans="1:20" ht="17.45" customHeight="1" x14ac:dyDescent="0.15">
      <c r="A28" s="7"/>
      <c r="B28" s="8"/>
      <c r="C28" s="8"/>
      <c r="D28" s="8"/>
      <c r="E28" s="16" t="s">
        <v>49</v>
      </c>
      <c r="F28" s="16"/>
      <c r="G28" s="16"/>
      <c r="H28" s="16"/>
      <c r="I28" s="16"/>
      <c r="J28" s="17"/>
      <c r="K28" s="17"/>
      <c r="L28" s="17"/>
      <c r="M28" s="17"/>
      <c r="N28" s="413">
        <f>SUM(認定判定!$C$29:$C$30)</f>
        <v>0</v>
      </c>
      <c r="O28" s="413"/>
      <c r="P28" s="413"/>
      <c r="Q28" s="56" t="str">
        <f>認定判定!$D$9</f>
        <v>円</v>
      </c>
      <c r="R28" s="12"/>
      <c r="S28" s="17"/>
      <c r="T28" s="9"/>
    </row>
    <row r="29" spans="1:20" ht="17.45" customHeight="1" x14ac:dyDescent="0.15">
      <c r="A29" s="7"/>
      <c r="B29" s="8"/>
      <c r="C29" s="8"/>
      <c r="D29" s="8"/>
      <c r="E29" s="58" t="s">
        <v>86</v>
      </c>
      <c r="F29" s="8"/>
      <c r="G29" s="8"/>
      <c r="H29" s="8"/>
      <c r="I29" s="8"/>
      <c r="J29" s="8"/>
      <c r="K29" s="8"/>
      <c r="L29" s="8"/>
      <c r="M29" s="17"/>
      <c r="N29" s="434"/>
      <c r="O29" s="434"/>
      <c r="P29" s="434"/>
      <c r="Q29" s="59"/>
      <c r="R29" s="17"/>
      <c r="S29" s="8"/>
      <c r="T29" s="9"/>
    </row>
    <row r="30" spans="1:20" ht="17.45" customHeight="1" x14ac:dyDescent="0.15">
      <c r="A30" s="7"/>
      <c r="B30" s="8"/>
      <c r="C30" s="8"/>
      <c r="D30" s="37"/>
      <c r="E30" s="372" t="s">
        <v>87</v>
      </c>
      <c r="F30" s="372"/>
      <c r="G30" s="37"/>
      <c r="H30" s="37"/>
      <c r="I30" s="37"/>
      <c r="J30" s="37"/>
      <c r="K30" s="37"/>
      <c r="L30" s="37"/>
      <c r="M30" s="8"/>
      <c r="N30" s="413">
        <f>ROUNDDOWN((SUM(認定判定!$C$29:$C$31)/3),0)</f>
        <v>0</v>
      </c>
      <c r="O30" s="413"/>
      <c r="P30" s="413"/>
      <c r="Q30" s="56" t="str">
        <f>認定判定!$D$9</f>
        <v>円</v>
      </c>
      <c r="R30" s="8"/>
      <c r="S30" s="37"/>
      <c r="T30" s="9"/>
    </row>
    <row r="31" spans="1:20" ht="17.45" customHeight="1" x14ac:dyDescent="0.15">
      <c r="A31" s="7"/>
      <c r="B31" s="8"/>
      <c r="C31" s="8"/>
      <c r="D31" s="58"/>
      <c r="E31" s="435" t="s">
        <v>52</v>
      </c>
      <c r="F31" s="374"/>
      <c r="G31" s="37"/>
      <c r="H31" s="37"/>
      <c r="I31" s="37"/>
      <c r="J31" s="37"/>
      <c r="K31" s="37"/>
      <c r="L31" s="37"/>
      <c r="M31" s="8"/>
      <c r="N31" s="8"/>
      <c r="O31" s="8"/>
      <c r="P31" s="8"/>
      <c r="Q31" s="8"/>
      <c r="R31" s="8"/>
      <c r="S31" s="37"/>
      <c r="T31" s="9"/>
    </row>
    <row r="32" spans="1:20" ht="17.45" customHeight="1" x14ac:dyDescent="0.15">
      <c r="A32" s="22"/>
      <c r="B32" s="23"/>
      <c r="C32" s="23"/>
      <c r="D32" s="38"/>
      <c r="E32" s="38"/>
      <c r="F32" s="38"/>
      <c r="G32" s="38"/>
      <c r="H32" s="38"/>
      <c r="I32" s="38"/>
      <c r="J32" s="38"/>
      <c r="K32" s="38"/>
      <c r="L32" s="38"/>
      <c r="M32" s="38"/>
      <c r="N32" s="38"/>
      <c r="O32" s="38"/>
      <c r="P32" s="38"/>
      <c r="Q32" s="38"/>
      <c r="R32" s="38"/>
      <c r="S32" s="38"/>
      <c r="T32" s="24"/>
    </row>
    <row r="33" spans="3:20" ht="17.45" customHeight="1" x14ac:dyDescent="0.15">
      <c r="C33" s="3" t="s">
        <v>37</v>
      </c>
    </row>
    <row r="34" spans="3:20" ht="17.45" customHeight="1" x14ac:dyDescent="0.15">
      <c r="C34" s="3" t="s">
        <v>38</v>
      </c>
      <c r="D34" s="20" t="s">
        <v>39</v>
      </c>
      <c r="E34" s="20"/>
      <c r="F34" s="20"/>
      <c r="G34" s="20"/>
      <c r="H34" s="20"/>
      <c r="I34" s="20"/>
      <c r="J34" s="20"/>
      <c r="K34" s="20"/>
      <c r="L34" s="20"/>
      <c r="M34" s="20"/>
      <c r="N34" s="20"/>
      <c r="O34" s="20"/>
      <c r="P34" s="20"/>
      <c r="Q34" s="20"/>
      <c r="R34" s="20"/>
      <c r="S34" s="49"/>
    </row>
    <row r="35" spans="3:20" s="3" customFormat="1" ht="17.45" customHeight="1" x14ac:dyDescent="0.15">
      <c r="C35" s="3" t="s">
        <v>40</v>
      </c>
      <c r="D35" s="333" t="s">
        <v>41</v>
      </c>
      <c r="E35" s="333"/>
      <c r="F35" s="333"/>
      <c r="G35" s="333"/>
      <c r="H35" s="333"/>
      <c r="I35" s="333"/>
      <c r="J35" s="333"/>
      <c r="K35" s="333"/>
      <c r="L35" s="333"/>
      <c r="M35" s="333"/>
      <c r="N35" s="333"/>
      <c r="O35" s="333"/>
      <c r="P35" s="333"/>
      <c r="Q35" s="333"/>
      <c r="R35" s="333"/>
      <c r="S35" s="49"/>
    </row>
    <row r="36" spans="3:20" s="3" customFormat="1" ht="17.45" customHeight="1" x14ac:dyDescent="0.15">
      <c r="C36" s="48"/>
      <c r="D36" s="333"/>
      <c r="E36" s="333"/>
      <c r="F36" s="333"/>
      <c r="G36" s="333"/>
      <c r="H36" s="333"/>
      <c r="I36" s="333"/>
      <c r="J36" s="333"/>
      <c r="K36" s="333"/>
      <c r="L36" s="333"/>
      <c r="M36" s="333"/>
      <c r="N36" s="333"/>
      <c r="O36" s="333"/>
      <c r="P36" s="333"/>
      <c r="Q36" s="333"/>
      <c r="R36" s="333"/>
      <c r="S36" s="20"/>
    </row>
    <row r="37" spans="3:20" s="3" customFormat="1" ht="17.45" customHeight="1" x14ac:dyDescent="0.15">
      <c r="C37" s="48"/>
      <c r="D37" s="48"/>
      <c r="E37" s="48"/>
      <c r="F37" s="48"/>
      <c r="G37" s="48"/>
      <c r="H37" s="48"/>
      <c r="I37" s="48"/>
      <c r="J37" s="48"/>
      <c r="K37" s="48"/>
      <c r="L37" s="48"/>
      <c r="M37" s="48"/>
      <c r="N37" s="48"/>
      <c r="O37" s="48"/>
      <c r="P37" s="48"/>
      <c r="Q37" s="48"/>
      <c r="R37" s="48"/>
    </row>
    <row r="38" spans="3:20" s="3" customFormat="1" ht="17.45" customHeight="1" x14ac:dyDescent="0.15">
      <c r="D38" s="3" t="str">
        <f>VLOOKUP(認定判定!$C$5,市町村!A:C,3,FALSE)&amp;""</f>
        <v>番号</v>
      </c>
    </row>
    <row r="39" spans="3:20" s="3" customFormat="1" ht="17.45" customHeight="1" x14ac:dyDescent="0.15">
      <c r="D39" s="3" t="s">
        <v>42</v>
      </c>
    </row>
    <row r="40" spans="3:20" s="3" customFormat="1" ht="17.45" customHeight="1" x14ac:dyDescent="0.15">
      <c r="D40" s="3" t="s">
        <v>43</v>
      </c>
    </row>
    <row r="41" spans="3:20" ht="17.45" customHeight="1" x14ac:dyDescent="0.15">
      <c r="G41" s="4"/>
      <c r="H41" s="3" t="str">
        <f>IF($J$41&lt;&gt;"","認定者名","")</f>
        <v/>
      </c>
      <c r="J41" s="3" t="str">
        <f>VLOOKUP(認定判定!$C$5,市町村!A:C,2,FALSE)&amp;""</f>
        <v/>
      </c>
      <c r="K41" s="4"/>
      <c r="S41" s="4"/>
      <c r="T41" s="4"/>
    </row>
    <row r="42" spans="3:20" ht="17.45" customHeight="1" x14ac:dyDescent="0.15">
      <c r="S42" s="4"/>
      <c r="T42" s="4"/>
    </row>
    <row r="43" spans="3:20" s="3" customFormat="1" ht="17.45" customHeight="1" x14ac:dyDescent="0.15">
      <c r="C43" s="3" t="s">
        <v>44</v>
      </c>
    </row>
    <row r="44" spans="3:20" s="3" customFormat="1" ht="17.45" customHeight="1" x14ac:dyDescent="0.15">
      <c r="D44" s="3" t="s">
        <v>269</v>
      </c>
    </row>
    <row r="45" spans="3:20" s="3" customFormat="1" ht="17.45" customHeight="1" x14ac:dyDescent="0.15"/>
    <row r="46" spans="3:20" s="3" customFormat="1" ht="17.45" customHeight="1" x14ac:dyDescent="0.15"/>
  </sheetData>
  <sheetProtection password="EFF8" sheet="1" objects="1" scenarios="1"/>
  <mergeCells count="38">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B19:S21"/>
    <mergeCell ref="C22:R22"/>
    <mergeCell ref="E25:F25"/>
    <mergeCell ref="G25:H26"/>
    <mergeCell ref="L25:M25"/>
    <mergeCell ref="N25:P25"/>
    <mergeCell ref="E26:F26"/>
    <mergeCell ref="L26:M26"/>
    <mergeCell ref="N26:P26"/>
    <mergeCell ref="D35:R36"/>
    <mergeCell ref="N29:P29"/>
    <mergeCell ref="E30:F30"/>
    <mergeCell ref="E31:F31"/>
    <mergeCell ref="N30:P30"/>
  </mergeCells>
  <phoneticPr fontId="2"/>
  <conditionalFormatting sqref="C9:I12">
    <cfRule type="cellIs" dxfId="12"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4" tint="0.79998168889431442"/>
  </sheetPr>
  <dimension ref="A1:T46"/>
  <sheetViews>
    <sheetView showGridLines="0" view="pageBreakPreview" zoomScale="85" zoomScaleNormal="100" zoomScaleSheetLayoutView="85" workbookViewId="0">
      <selection activeCell="C22" sqref="C2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24"/>
      <c r="B2" s="324"/>
      <c r="C2" s="324"/>
      <c r="D2" s="324"/>
      <c r="E2" s="324"/>
      <c r="F2" s="324"/>
      <c r="G2" s="324"/>
      <c r="H2" s="324"/>
      <c r="I2" s="324"/>
      <c r="J2" s="324"/>
      <c r="K2" s="324"/>
      <c r="L2" s="324"/>
      <c r="M2" s="416"/>
      <c r="N2" s="436" t="s">
        <v>65</v>
      </c>
      <c r="O2" s="437"/>
      <c r="P2" s="437"/>
      <c r="Q2" s="437"/>
      <c r="R2" s="437"/>
      <c r="S2" s="437"/>
      <c r="T2" s="438"/>
    </row>
    <row r="3" spans="1:20" ht="21" customHeight="1" x14ac:dyDescent="0.15">
      <c r="A3" s="324"/>
      <c r="B3" s="324"/>
      <c r="C3" s="324"/>
      <c r="D3" s="324"/>
      <c r="E3" s="324"/>
      <c r="F3" s="324"/>
      <c r="G3" s="324"/>
      <c r="H3" s="324"/>
      <c r="I3" s="324"/>
      <c r="J3" s="324"/>
      <c r="K3" s="324"/>
      <c r="L3" s="324"/>
      <c r="M3" s="416"/>
      <c r="N3" s="384"/>
      <c r="O3" s="384"/>
      <c r="P3" s="384"/>
      <c r="Q3" s="384"/>
      <c r="R3" s="384"/>
      <c r="S3" s="384"/>
      <c r="T3" s="384"/>
    </row>
    <row r="4" spans="1:20" ht="17.45" customHeight="1" x14ac:dyDescent="0.15">
      <c r="A4" s="3" t="s">
        <v>316</v>
      </c>
    </row>
    <row r="5" spans="1:20" ht="17.25" x14ac:dyDescent="0.2">
      <c r="A5" s="5"/>
      <c r="B5" s="316" t="s">
        <v>317</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IF(認定判定!H16="","使用できません","")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122"/>
      <c r="D12" s="122"/>
      <c r="E12" s="122"/>
      <c r="F12" s="122"/>
      <c r="G12" s="122"/>
      <c r="H12" s="122"/>
      <c r="I12" s="122"/>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x14ac:dyDescent="0.15">
      <c r="A16" s="7"/>
      <c r="B16" s="8"/>
      <c r="C16" s="324" t="s">
        <v>22</v>
      </c>
      <c r="D16" s="324"/>
      <c r="E16" s="324"/>
      <c r="F16" s="324"/>
      <c r="G16" s="324"/>
      <c r="H16" s="324"/>
      <c r="I16" s="324"/>
      <c r="J16" s="324"/>
      <c r="K16" s="324"/>
      <c r="L16" s="324"/>
      <c r="M16" s="324"/>
      <c r="N16" s="324"/>
      <c r="O16" s="324"/>
      <c r="P16" s="324"/>
      <c r="Q16" s="324"/>
      <c r="R16" s="324"/>
      <c r="S16" s="121"/>
      <c r="T16" s="9"/>
    </row>
    <row r="17" spans="1:20" ht="17.45" customHeight="1" x14ac:dyDescent="0.15">
      <c r="A17" s="7"/>
      <c r="B17" s="8"/>
      <c r="C17" s="8" t="s">
        <v>76</v>
      </c>
      <c r="D17" s="8"/>
      <c r="E17" s="8"/>
      <c r="F17" s="8"/>
      <c r="G17" s="8"/>
      <c r="H17" s="8"/>
      <c r="I17" s="8"/>
      <c r="J17" s="8"/>
      <c r="K17" s="8"/>
      <c r="L17" s="8"/>
      <c r="M17" s="8"/>
      <c r="T17" s="9"/>
    </row>
    <row r="18" spans="1:20" ht="17.45" customHeight="1" x14ac:dyDescent="0.15">
      <c r="A18" s="7"/>
      <c r="B18" s="8"/>
      <c r="C18" s="8"/>
      <c r="D18" s="8" t="str">
        <f>"（イ）最近"&amp;DBCS(認定判定!D8)&amp;"か月間の売上高等"</f>
        <v>（イ）最近１か月間の売上高等</v>
      </c>
      <c r="E18" s="8"/>
      <c r="F18" s="8"/>
      <c r="G18" s="8"/>
      <c r="H18" s="8"/>
      <c r="I18" s="8"/>
      <c r="J18" s="8"/>
      <c r="K18" s="8"/>
      <c r="L18" s="439"/>
      <c r="M18" s="439"/>
      <c r="N18" s="440"/>
      <c r="O18" s="440"/>
      <c r="P18" s="440"/>
      <c r="Q18" s="147"/>
      <c r="T18" s="9"/>
    </row>
    <row r="19" spans="1:20" ht="17.45" customHeight="1" x14ac:dyDescent="0.15">
      <c r="A19" s="7"/>
      <c r="B19" s="8"/>
      <c r="C19" s="8"/>
      <c r="D19" s="8"/>
      <c r="E19" s="372" t="str">
        <f>IF(認定判定!D8&gt;1,"Ｃ－Ａ’","Ｃ－Ａ")</f>
        <v>Ｃ－Ａ</v>
      </c>
      <c r="F19" s="372"/>
      <c r="G19" s="373" t="s">
        <v>26</v>
      </c>
      <c r="H19" s="373"/>
      <c r="I19" s="8"/>
      <c r="J19" s="12"/>
      <c r="K19" s="56" t="s">
        <v>306</v>
      </c>
      <c r="L19" s="56"/>
      <c r="M19" s="141"/>
      <c r="N19" s="141"/>
      <c r="O19" s="414">
        <f>認定判定!C42</f>
        <v>0</v>
      </c>
      <c r="P19" s="414"/>
      <c r="Q19" s="414"/>
      <c r="R19" s="414"/>
      <c r="S19" s="51"/>
      <c r="T19" s="9"/>
    </row>
    <row r="20" spans="1:20" ht="17.45" customHeight="1" x14ac:dyDescent="0.15">
      <c r="A20" s="7"/>
      <c r="B20" s="8"/>
      <c r="C20" s="8"/>
      <c r="D20" s="8"/>
      <c r="E20" s="374" t="s">
        <v>48</v>
      </c>
      <c r="F20" s="374"/>
      <c r="G20" s="373"/>
      <c r="H20" s="373"/>
      <c r="I20" s="8"/>
      <c r="J20" s="12"/>
      <c r="K20" s="132" t="s">
        <v>307</v>
      </c>
      <c r="L20" s="132"/>
      <c r="M20" s="142"/>
      <c r="N20" s="142"/>
      <c r="O20" s="415">
        <f>認定判定!C42</f>
        <v>0</v>
      </c>
      <c r="P20" s="415"/>
      <c r="Q20" s="415"/>
      <c r="R20" s="415"/>
      <c r="S20" s="12"/>
      <c r="T20" s="9"/>
    </row>
    <row r="21" spans="1:20" ht="17.45" customHeight="1" x14ac:dyDescent="0.15">
      <c r="A21" s="7"/>
      <c r="B21" s="8"/>
      <c r="C21" s="8"/>
      <c r="D21" s="8"/>
      <c r="E21" s="16" t="s">
        <v>78</v>
      </c>
      <c r="F21" s="16"/>
      <c r="G21" s="16"/>
      <c r="H21" s="16"/>
      <c r="I21" s="16"/>
      <c r="J21" s="17"/>
      <c r="K21" s="17"/>
      <c r="L21" s="17"/>
      <c r="M21" s="12"/>
      <c r="N21" s="431"/>
      <c r="O21" s="431"/>
      <c r="P21" s="431"/>
      <c r="Q21" s="128"/>
      <c r="R21" s="12"/>
      <c r="S21" s="17"/>
      <c r="T21" s="9"/>
    </row>
    <row r="22" spans="1:20" ht="17.45" customHeight="1" x14ac:dyDescent="0.15">
      <c r="A22" s="7"/>
      <c r="B22" s="8"/>
      <c r="C22" s="8"/>
      <c r="D22" s="8"/>
      <c r="E22" s="16"/>
      <c r="F22" s="16"/>
      <c r="G22" s="16"/>
      <c r="H22" s="16"/>
      <c r="I22" s="16"/>
      <c r="J22" s="17"/>
      <c r="K22" s="129" t="s">
        <v>308</v>
      </c>
      <c r="L22" s="14"/>
      <c r="M22" s="140"/>
      <c r="N22" s="140"/>
      <c r="O22" s="413">
        <f>認定判定!C31</f>
        <v>0</v>
      </c>
      <c r="P22" s="413"/>
      <c r="Q22" s="413"/>
      <c r="R22" s="143" t="str">
        <f>認定判定!D9</f>
        <v>円</v>
      </c>
      <c r="S22" s="17"/>
      <c r="T22" s="9"/>
    </row>
    <row r="23" spans="1:20" ht="17.45" customHeight="1" x14ac:dyDescent="0.15">
      <c r="A23" s="7"/>
      <c r="B23" s="8"/>
      <c r="C23" s="8"/>
      <c r="D23" s="8"/>
      <c r="E23" s="16"/>
      <c r="F23" s="16"/>
      <c r="G23" s="16"/>
      <c r="H23" s="16"/>
      <c r="I23" s="16"/>
      <c r="J23" s="17"/>
      <c r="K23" s="130" t="s">
        <v>309</v>
      </c>
      <c r="L23" s="131"/>
      <c r="M23" s="126"/>
      <c r="N23" s="126"/>
      <c r="O23" s="413">
        <f>認定判定!C31</f>
        <v>0</v>
      </c>
      <c r="P23" s="413"/>
      <c r="Q23" s="413"/>
      <c r="R23" s="144" t="str">
        <f>認定判定!D9</f>
        <v>円</v>
      </c>
      <c r="S23" s="17"/>
      <c r="T23" s="9"/>
    </row>
    <row r="24" spans="1:20" ht="17.45" customHeight="1" x14ac:dyDescent="0.15">
      <c r="A24" s="7"/>
      <c r="B24" s="8"/>
      <c r="C24" s="8"/>
      <c r="D24" s="8"/>
      <c r="E24" s="16" t="str">
        <f>IF(認定判定!D8&gt;1,"Ａ’：申込時点における最近"&amp;DBCS(認定判定!D8)&amp;"か月間の売上高等平均","")</f>
        <v/>
      </c>
      <c r="F24" s="16"/>
      <c r="G24" s="16"/>
      <c r="H24" s="16"/>
      <c r="I24" s="16"/>
      <c r="J24" s="17"/>
      <c r="K24" s="17"/>
      <c r="L24" s="12"/>
      <c r="M24" s="205"/>
      <c r="N24" s="204"/>
      <c r="O24" s="205"/>
      <c r="P24" s="205"/>
      <c r="Q24" s="205"/>
      <c r="R24" s="148"/>
      <c r="S24" s="17"/>
      <c r="T24" s="9"/>
    </row>
    <row r="25" spans="1:20" ht="17.45" customHeight="1" x14ac:dyDescent="0.15">
      <c r="A25" s="7"/>
      <c r="B25" s="8"/>
      <c r="C25" s="8"/>
      <c r="D25" s="8"/>
      <c r="E25" s="16"/>
      <c r="F25" s="16"/>
      <c r="G25" s="16"/>
      <c r="H25" s="16"/>
      <c r="I25" s="16"/>
      <c r="J25" s="17"/>
      <c r="K25" s="442" t="str">
        <f>IF(認定判定!D8&gt;1,"指定業種の売上高等","")</f>
        <v/>
      </c>
      <c r="L25" s="442"/>
      <c r="M25" s="442"/>
      <c r="N25" s="442"/>
      <c r="O25" s="441" t="str">
        <f>IF(認定判定!D8&gt;1,認定判定!C33,"")</f>
        <v/>
      </c>
      <c r="P25" s="441"/>
      <c r="Q25" s="441"/>
      <c r="R25" s="148" t="str">
        <f>IF(認定判定!D8&gt;1,認定判定!D9,"")</f>
        <v/>
      </c>
      <c r="S25" s="17"/>
      <c r="T25" s="9"/>
    </row>
    <row r="26" spans="1:20" ht="17.45" customHeight="1" x14ac:dyDescent="0.15">
      <c r="A26" s="7"/>
      <c r="B26" s="8"/>
      <c r="C26" s="8"/>
      <c r="D26" s="8"/>
      <c r="E26" s="16"/>
      <c r="F26" s="16"/>
      <c r="G26" s="16"/>
      <c r="H26" s="16"/>
      <c r="I26" s="16"/>
      <c r="J26" s="17"/>
      <c r="K26" s="443" t="str">
        <f>IF(認定判定!D8&gt;1,"全体の売上高等","")</f>
        <v/>
      </c>
      <c r="L26" s="443"/>
      <c r="M26" s="443"/>
      <c r="N26" s="443"/>
      <c r="O26" s="441" t="str">
        <f>IF(認定判定!D8&gt;1,認定判定!C33,"")</f>
        <v/>
      </c>
      <c r="P26" s="441"/>
      <c r="Q26" s="441"/>
      <c r="R26" s="148" t="str">
        <f>IF(認定判定!D8&gt;1,認定判定!D9,"")</f>
        <v/>
      </c>
      <c r="S26" s="17"/>
      <c r="T26" s="9"/>
    </row>
    <row r="27" spans="1:20" ht="17.45" customHeight="1" x14ac:dyDescent="0.15">
      <c r="A27" s="7"/>
      <c r="B27" s="8"/>
      <c r="C27" s="8"/>
      <c r="D27" s="8"/>
      <c r="E27" s="16" t="s">
        <v>49</v>
      </c>
      <c r="F27" s="16"/>
      <c r="G27" s="16"/>
      <c r="H27" s="16"/>
      <c r="I27" s="16"/>
      <c r="J27" s="17"/>
      <c r="K27" s="17"/>
      <c r="L27" s="17"/>
      <c r="M27" s="17"/>
      <c r="N27" s="434"/>
      <c r="O27" s="434"/>
      <c r="P27" s="434"/>
      <c r="Q27" s="59"/>
      <c r="R27" s="12"/>
      <c r="S27" s="17"/>
      <c r="T27" s="9"/>
    </row>
    <row r="28" spans="1:20" ht="17.45" customHeight="1" x14ac:dyDescent="0.15">
      <c r="A28" s="7"/>
      <c r="B28" s="8"/>
      <c r="C28" s="8"/>
      <c r="D28" s="8"/>
      <c r="E28" s="16"/>
      <c r="F28" s="16"/>
      <c r="G28" s="16"/>
      <c r="H28" s="16"/>
      <c r="I28" s="16"/>
      <c r="J28" s="17"/>
      <c r="K28" s="129" t="s">
        <v>308</v>
      </c>
      <c r="L28" s="14"/>
      <c r="M28" s="140"/>
      <c r="N28" s="140"/>
      <c r="O28" s="413">
        <f>SUM(認定判定!C29:C30)</f>
        <v>0</v>
      </c>
      <c r="P28" s="413"/>
      <c r="Q28" s="413"/>
      <c r="R28" s="143" t="str">
        <f>認定判定!D9</f>
        <v>円</v>
      </c>
      <c r="S28" s="17"/>
      <c r="T28" s="9"/>
    </row>
    <row r="29" spans="1:20" ht="17.45" customHeight="1" x14ac:dyDescent="0.15">
      <c r="A29" s="7"/>
      <c r="B29" s="8"/>
      <c r="C29" s="8"/>
      <c r="D29" s="8"/>
      <c r="E29" s="16"/>
      <c r="F29" s="16"/>
      <c r="G29" s="16"/>
      <c r="H29" s="16"/>
      <c r="I29" s="16"/>
      <c r="J29" s="17"/>
      <c r="K29" s="130" t="s">
        <v>309</v>
      </c>
      <c r="L29" s="131"/>
      <c r="M29" s="126"/>
      <c r="N29" s="126"/>
      <c r="O29" s="413">
        <f>SUM(認定判定!C29:C30)</f>
        <v>0</v>
      </c>
      <c r="P29" s="413"/>
      <c r="Q29" s="413"/>
      <c r="R29" s="144" t="str">
        <f>認定判定!D9</f>
        <v>円</v>
      </c>
      <c r="S29" s="17"/>
      <c r="T29" s="9"/>
    </row>
    <row r="30" spans="1:20" ht="17.45" customHeight="1" x14ac:dyDescent="0.15">
      <c r="A30" s="7"/>
      <c r="B30" s="8"/>
      <c r="C30" s="8"/>
      <c r="D30" s="8"/>
      <c r="E30" s="58" t="s">
        <v>86</v>
      </c>
      <c r="F30" s="8"/>
      <c r="G30" s="8"/>
      <c r="H30" s="8"/>
      <c r="I30" s="8"/>
      <c r="J30" s="8"/>
      <c r="K30" s="8"/>
      <c r="L30" s="8"/>
      <c r="M30" s="17"/>
      <c r="N30" s="434"/>
      <c r="O30" s="434"/>
      <c r="P30" s="434"/>
      <c r="Q30" s="59"/>
      <c r="R30" s="17"/>
      <c r="S30" s="8"/>
      <c r="T30" s="9"/>
    </row>
    <row r="31" spans="1:20" ht="17.45" customHeight="1" x14ac:dyDescent="0.15">
      <c r="A31" s="7"/>
      <c r="B31" s="8"/>
      <c r="C31" s="8"/>
      <c r="D31" s="37"/>
      <c r="E31" s="372" t="s">
        <v>87</v>
      </c>
      <c r="F31" s="372"/>
      <c r="G31" s="37"/>
      <c r="H31" s="37"/>
      <c r="I31" s="37"/>
      <c r="J31" s="37"/>
      <c r="K31" s="129" t="s">
        <v>308</v>
      </c>
      <c r="L31" s="14"/>
      <c r="M31" s="140"/>
      <c r="N31" s="140"/>
      <c r="O31" s="413">
        <f>ROUNDDOWN((SUM(認定判定!C29:C31)/3),0)</f>
        <v>0</v>
      </c>
      <c r="P31" s="413"/>
      <c r="Q31" s="413"/>
      <c r="R31" s="143" t="str">
        <f>認定判定!D9</f>
        <v>円</v>
      </c>
      <c r="S31" s="37"/>
      <c r="T31" s="9"/>
    </row>
    <row r="32" spans="1:20" ht="17.45" customHeight="1" x14ac:dyDescent="0.15">
      <c r="A32" s="7"/>
      <c r="B32" s="8"/>
      <c r="C32" s="8"/>
      <c r="D32" s="58"/>
      <c r="E32" s="435" t="s">
        <v>52</v>
      </c>
      <c r="F32" s="374"/>
      <c r="G32" s="37"/>
      <c r="H32" s="37"/>
      <c r="I32" s="37"/>
      <c r="J32" s="37"/>
      <c r="K32" s="130" t="s">
        <v>309</v>
      </c>
      <c r="L32" s="131"/>
      <c r="M32" s="126"/>
      <c r="N32" s="126"/>
      <c r="O32" s="413">
        <f>ROUNDDOWN((SUM(認定判定!C29:C31)/3),0)</f>
        <v>0</v>
      </c>
      <c r="P32" s="413"/>
      <c r="Q32" s="413"/>
      <c r="R32" s="144" t="str">
        <f>認定判定!D9</f>
        <v>円</v>
      </c>
      <c r="S32" s="37"/>
      <c r="T32" s="9"/>
    </row>
    <row r="33" spans="1:20" ht="17.45" customHeight="1" x14ac:dyDescent="0.15">
      <c r="A33" s="22"/>
      <c r="B33" s="23"/>
      <c r="C33" s="23"/>
      <c r="D33" s="38"/>
      <c r="E33" s="38"/>
      <c r="F33" s="38"/>
      <c r="G33" s="38"/>
      <c r="H33" s="38"/>
      <c r="I33" s="38"/>
      <c r="J33" s="38"/>
      <c r="K33" s="38"/>
      <c r="L33" s="38"/>
      <c r="M33" s="38"/>
      <c r="N33" s="38"/>
      <c r="O33" s="38"/>
      <c r="P33" s="38"/>
      <c r="Q33" s="38"/>
      <c r="R33" s="38"/>
      <c r="S33" s="38"/>
      <c r="T33" s="24"/>
    </row>
    <row r="34" spans="1:20" ht="17.45" customHeight="1" x14ac:dyDescent="0.15">
      <c r="C34" s="3" t="s">
        <v>37</v>
      </c>
    </row>
    <row r="35" spans="1:20" ht="17.45" customHeight="1" x14ac:dyDescent="0.15">
      <c r="C35" s="3" t="s">
        <v>38</v>
      </c>
      <c r="D35" s="20" t="s">
        <v>39</v>
      </c>
      <c r="E35" s="20"/>
      <c r="F35" s="20"/>
      <c r="G35" s="20"/>
      <c r="H35" s="20"/>
      <c r="I35" s="20"/>
      <c r="J35" s="20"/>
      <c r="K35" s="20"/>
      <c r="L35" s="20"/>
      <c r="M35" s="20"/>
      <c r="N35" s="20"/>
      <c r="O35" s="20"/>
      <c r="P35" s="20"/>
      <c r="Q35" s="20"/>
      <c r="R35" s="20"/>
      <c r="S35" s="123"/>
    </row>
    <row r="36" spans="1:20" s="3" customFormat="1" ht="17.45" customHeight="1" x14ac:dyDescent="0.15">
      <c r="C36" s="3" t="s">
        <v>40</v>
      </c>
      <c r="D36" s="333" t="s">
        <v>41</v>
      </c>
      <c r="E36" s="333"/>
      <c r="F36" s="333"/>
      <c r="G36" s="333"/>
      <c r="H36" s="333"/>
      <c r="I36" s="333"/>
      <c r="J36" s="333"/>
      <c r="K36" s="333"/>
      <c r="L36" s="333"/>
      <c r="M36" s="333"/>
      <c r="N36" s="333"/>
      <c r="O36" s="333"/>
      <c r="P36" s="333"/>
      <c r="Q36" s="333"/>
      <c r="R36" s="333"/>
      <c r="S36" s="123"/>
    </row>
    <row r="37" spans="1:20" s="3" customFormat="1" ht="17.45" customHeight="1" x14ac:dyDescent="0.15">
      <c r="C37" s="119"/>
      <c r="D37" s="333"/>
      <c r="E37" s="333"/>
      <c r="F37" s="333"/>
      <c r="G37" s="333"/>
      <c r="H37" s="333"/>
      <c r="I37" s="333"/>
      <c r="J37" s="333"/>
      <c r="K37" s="333"/>
      <c r="L37" s="333"/>
      <c r="M37" s="333"/>
      <c r="N37" s="333"/>
      <c r="O37" s="333"/>
      <c r="P37" s="333"/>
      <c r="Q37" s="333"/>
      <c r="R37" s="333"/>
      <c r="S37" s="20"/>
    </row>
    <row r="38" spans="1:20" s="3" customFormat="1" ht="17.45" customHeight="1" x14ac:dyDescent="0.15">
      <c r="D38" s="3" t="str">
        <f>VLOOKUP(認定判定!C5,市町村!A:C,3,FALSE)&amp;""</f>
        <v>番号</v>
      </c>
    </row>
    <row r="39" spans="1:20" s="3" customFormat="1" ht="17.45" customHeight="1" x14ac:dyDescent="0.15">
      <c r="D39" s="3" t="s">
        <v>42</v>
      </c>
    </row>
    <row r="40" spans="1:20" s="3" customFormat="1" ht="17.45" customHeight="1" x14ac:dyDescent="0.15">
      <c r="D40" s="3" t="s">
        <v>43</v>
      </c>
    </row>
    <row r="41" spans="1:20" ht="17.45" customHeight="1" x14ac:dyDescent="0.15">
      <c r="G41" s="4"/>
      <c r="H41" s="3" t="str">
        <f>IF(J41&lt;&gt;"","認定者名","")</f>
        <v/>
      </c>
      <c r="J41" s="3" t="str">
        <f>VLOOKUP(認定判定!C5,市町村!A:C,2,FALSE)&amp;""</f>
        <v/>
      </c>
      <c r="K41" s="4"/>
      <c r="S41" s="4"/>
      <c r="T41" s="4"/>
    </row>
    <row r="42" spans="1:20" ht="17.45" customHeight="1" x14ac:dyDescent="0.15">
      <c r="S42" s="4"/>
      <c r="T42" s="4"/>
    </row>
    <row r="43" spans="1:20" s="3" customFormat="1" ht="17.45" customHeight="1" x14ac:dyDescent="0.15">
      <c r="C43" s="3" t="s">
        <v>314</v>
      </c>
    </row>
    <row r="44" spans="1:20" s="3" customFormat="1" ht="17.45" customHeight="1" x14ac:dyDescent="0.15"/>
    <row r="45" spans="1:20" s="3" customFormat="1" ht="17.45" customHeight="1" x14ac:dyDescent="0.15"/>
    <row r="46" spans="1:20" s="3" customFormat="1" ht="17.45" customHeight="1" x14ac:dyDescent="0.15"/>
  </sheetData>
  <sheetProtection password="EFF8" sheet="1" objects="1" scenarios="1"/>
  <mergeCells count="39">
    <mergeCell ref="O22:Q22"/>
    <mergeCell ref="O23:Q23"/>
    <mergeCell ref="O28:Q28"/>
    <mergeCell ref="D36:R37"/>
    <mergeCell ref="N21:P21"/>
    <mergeCell ref="N27:P27"/>
    <mergeCell ref="N30:P30"/>
    <mergeCell ref="E31:F31"/>
    <mergeCell ref="E32:F32"/>
    <mergeCell ref="O29:Q29"/>
    <mergeCell ref="O31:Q31"/>
    <mergeCell ref="O32:Q32"/>
    <mergeCell ref="O25:Q25"/>
    <mergeCell ref="O26:Q26"/>
    <mergeCell ref="K25:N25"/>
    <mergeCell ref="K26:N26"/>
    <mergeCell ref="L12:Q12"/>
    <mergeCell ref="B14:S15"/>
    <mergeCell ref="C16:R16"/>
    <mergeCell ref="E19:F19"/>
    <mergeCell ref="G19:H20"/>
    <mergeCell ref="E20:F20"/>
    <mergeCell ref="L18:M18"/>
    <mergeCell ref="N18:P18"/>
    <mergeCell ref="O19:R19"/>
    <mergeCell ref="O20:R20"/>
    <mergeCell ref="B5:S5"/>
    <mergeCell ref="M7:Q7"/>
    <mergeCell ref="D8:F8"/>
    <mergeCell ref="C9:I11"/>
    <mergeCell ref="L9:Q9"/>
    <mergeCell ref="L10:Q10"/>
    <mergeCell ref="L11:Q11"/>
    <mergeCell ref="A2:G2"/>
    <mergeCell ref="H2:M2"/>
    <mergeCell ref="N2:T2"/>
    <mergeCell ref="A3:G3"/>
    <mergeCell ref="H3:M3"/>
    <mergeCell ref="N3:T3"/>
  </mergeCells>
  <phoneticPr fontId="2"/>
  <conditionalFormatting sqref="C9:I12">
    <cfRule type="cellIs" dxfId="11" priority="3" operator="equal">
      <formula>"利用できません"</formula>
    </cfRule>
  </conditionalFormatting>
  <conditionalFormatting sqref="K25:R25">
    <cfRule type="notContainsBlanks" dxfId="10" priority="2">
      <formula>LEN(TRIM(K25))&gt;0</formula>
    </cfRule>
  </conditionalFormatting>
  <conditionalFormatting sqref="K26:R26">
    <cfRule type="notContainsBlanks" dxfId="9" priority="1">
      <formula>LEN(TRIM(K26))&gt;0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4"/>
  <sheetViews>
    <sheetView showGridLines="0" zoomScaleNormal="100" workbookViewId="0">
      <selection activeCell="Q13" sqref="Q13"/>
    </sheetView>
  </sheetViews>
  <sheetFormatPr defaultRowHeight="13.5" x14ac:dyDescent="0.15"/>
  <cols>
    <col min="1" max="1" width="5.25" customWidth="1"/>
    <col min="2" max="2" width="4.125" customWidth="1"/>
    <col min="3" max="3" width="18.5" customWidth="1"/>
    <col min="4" max="4" width="9" customWidth="1"/>
  </cols>
  <sheetData>
    <row r="1" spans="1:1" ht="24.75" customHeight="1" x14ac:dyDescent="0.15">
      <c r="A1" s="156" t="s">
        <v>332</v>
      </c>
    </row>
    <row r="19" spans="1:14" ht="39" customHeight="1" x14ac:dyDescent="0.15">
      <c r="A19" s="157" t="s">
        <v>10</v>
      </c>
      <c r="B19" s="158" t="s">
        <v>45</v>
      </c>
      <c r="C19" s="158"/>
      <c r="D19" s="263" t="s">
        <v>355</v>
      </c>
      <c r="E19" s="263"/>
      <c r="F19" s="263"/>
      <c r="G19" s="263"/>
      <c r="H19" s="263"/>
      <c r="I19" s="263"/>
      <c r="J19" s="263"/>
      <c r="K19" s="263"/>
      <c r="L19" s="263"/>
      <c r="M19" s="263"/>
      <c r="N19" s="264"/>
    </row>
    <row r="20" spans="1:14" ht="32.25" customHeight="1" x14ac:dyDescent="0.15">
      <c r="A20" s="154" t="s">
        <v>11</v>
      </c>
      <c r="B20" s="111" t="s">
        <v>258</v>
      </c>
      <c r="C20" s="111"/>
      <c r="D20" s="265" t="s">
        <v>333</v>
      </c>
      <c r="E20" s="265"/>
      <c r="F20" s="265"/>
      <c r="G20" s="265"/>
      <c r="H20" s="265"/>
      <c r="I20" s="265"/>
      <c r="J20" s="265"/>
      <c r="K20" s="265"/>
      <c r="L20" s="265"/>
      <c r="M20" s="265"/>
      <c r="N20" s="266"/>
    </row>
    <row r="21" spans="1:14" ht="36" customHeight="1" x14ac:dyDescent="0.15">
      <c r="A21" s="154" t="s">
        <v>12</v>
      </c>
      <c r="B21" s="111" t="s">
        <v>334</v>
      </c>
      <c r="C21" s="111"/>
      <c r="D21" s="265" t="s">
        <v>356</v>
      </c>
      <c r="E21" s="265"/>
      <c r="F21" s="265"/>
      <c r="G21" s="265"/>
      <c r="H21" s="265"/>
      <c r="I21" s="265"/>
      <c r="J21" s="265"/>
      <c r="K21" s="265"/>
      <c r="L21" s="265"/>
      <c r="M21" s="265"/>
      <c r="N21" s="266"/>
    </row>
    <row r="22" spans="1:14" ht="39.75" customHeight="1" x14ac:dyDescent="0.15">
      <c r="A22" s="154" t="s">
        <v>13</v>
      </c>
      <c r="B22" s="260" t="s">
        <v>46</v>
      </c>
      <c r="C22" s="260"/>
      <c r="D22" s="265" t="s">
        <v>335</v>
      </c>
      <c r="E22" s="265"/>
      <c r="F22" s="265"/>
      <c r="G22" s="265"/>
      <c r="H22" s="265"/>
      <c r="I22" s="265"/>
      <c r="J22" s="265"/>
      <c r="K22" s="265"/>
      <c r="L22" s="265"/>
      <c r="M22" s="265"/>
      <c r="N22" s="266"/>
    </row>
    <row r="23" spans="1:14" ht="39" customHeight="1" x14ac:dyDescent="0.15">
      <c r="A23" s="154" t="s">
        <v>336</v>
      </c>
      <c r="B23" s="260" t="s">
        <v>339</v>
      </c>
      <c r="C23" s="260"/>
      <c r="D23" s="261" t="s">
        <v>360</v>
      </c>
      <c r="E23" s="261"/>
      <c r="F23" s="261"/>
      <c r="G23" s="261"/>
      <c r="H23" s="261"/>
      <c r="I23" s="261"/>
      <c r="J23" s="261"/>
      <c r="K23" s="261"/>
      <c r="L23" s="261"/>
      <c r="M23" s="261"/>
      <c r="N23" s="262"/>
    </row>
    <row r="24" spans="1:14" s="65" customFormat="1" ht="39" customHeight="1" x14ac:dyDescent="0.15">
      <c r="A24" s="221" t="s">
        <v>337</v>
      </c>
      <c r="B24" s="260" t="s">
        <v>455</v>
      </c>
      <c r="C24" s="260"/>
      <c r="D24" s="261" t="s">
        <v>456</v>
      </c>
      <c r="E24" s="261"/>
      <c r="F24" s="261"/>
      <c r="G24" s="261"/>
      <c r="H24" s="261"/>
      <c r="I24" s="261"/>
      <c r="J24" s="261"/>
      <c r="K24" s="261"/>
      <c r="L24" s="261"/>
      <c r="M24" s="261"/>
      <c r="N24" s="262"/>
    </row>
    <row r="25" spans="1:14" ht="22.5" customHeight="1" x14ac:dyDescent="0.15">
      <c r="A25" s="154" t="s">
        <v>338</v>
      </c>
      <c r="B25" s="260" t="s">
        <v>342</v>
      </c>
      <c r="C25" s="260"/>
      <c r="D25" s="261" t="s">
        <v>343</v>
      </c>
      <c r="E25" s="261"/>
      <c r="F25" s="261"/>
      <c r="G25" s="261"/>
      <c r="H25" s="261"/>
      <c r="I25" s="261"/>
      <c r="J25" s="261"/>
      <c r="K25" s="261"/>
      <c r="L25" s="261"/>
      <c r="M25" s="261"/>
      <c r="N25" s="262"/>
    </row>
    <row r="26" spans="1:14" ht="28.5" customHeight="1" x14ac:dyDescent="0.15">
      <c r="A26" s="154" t="s">
        <v>340</v>
      </c>
      <c r="B26" s="260" t="s">
        <v>344</v>
      </c>
      <c r="C26" s="260"/>
      <c r="D26" s="261" t="s">
        <v>345</v>
      </c>
      <c r="E26" s="261"/>
      <c r="F26" s="261"/>
      <c r="G26" s="261"/>
      <c r="H26" s="261"/>
      <c r="I26" s="261"/>
      <c r="J26" s="261"/>
      <c r="K26" s="261"/>
      <c r="L26" s="261"/>
      <c r="M26" s="261"/>
      <c r="N26" s="262"/>
    </row>
    <row r="27" spans="1:14" ht="30" customHeight="1" x14ac:dyDescent="0.15">
      <c r="A27" s="155" t="s">
        <v>341</v>
      </c>
      <c r="B27" s="257" t="s">
        <v>257</v>
      </c>
      <c r="C27" s="257"/>
      <c r="D27" s="258" t="s">
        <v>351</v>
      </c>
      <c r="E27" s="258"/>
      <c r="F27" s="258"/>
      <c r="G27" s="258"/>
      <c r="H27" s="258"/>
      <c r="I27" s="258"/>
      <c r="J27" s="258"/>
      <c r="K27" s="258"/>
      <c r="L27" s="258"/>
      <c r="M27" s="258"/>
      <c r="N27" s="259"/>
    </row>
    <row r="29" spans="1:14" ht="17.25" x14ac:dyDescent="0.15">
      <c r="A29" s="156" t="s">
        <v>346</v>
      </c>
    </row>
    <row r="30" spans="1:14" x14ac:dyDescent="0.15">
      <c r="B30" t="s">
        <v>347</v>
      </c>
    </row>
    <row r="31" spans="1:14" s="65" customFormat="1" x14ac:dyDescent="0.15"/>
    <row r="50" spans="1:1" s="65" customFormat="1" x14ac:dyDescent="0.15"/>
    <row r="51" spans="1:1" s="65" customFormat="1" x14ac:dyDescent="0.15"/>
    <row r="52" spans="1:1" s="65" customFormat="1" x14ac:dyDescent="0.15"/>
    <row r="53" spans="1:1" s="65" customFormat="1" x14ac:dyDescent="0.15"/>
    <row r="54" spans="1:1" s="65" customFormat="1" x14ac:dyDescent="0.15"/>
    <row r="55" spans="1:1" ht="17.25" x14ac:dyDescent="0.15">
      <c r="A55" s="156" t="s">
        <v>348</v>
      </c>
    </row>
    <row r="79" spans="1:1" ht="17.25" x14ac:dyDescent="0.15">
      <c r="A79" s="156" t="s">
        <v>478</v>
      </c>
    </row>
    <row r="93" spans="3:3" x14ac:dyDescent="0.15">
      <c r="C93" s="65" t="s">
        <v>479</v>
      </c>
    </row>
    <row r="94" spans="3:3" x14ac:dyDescent="0.15">
      <c r="C94" t="s">
        <v>353</v>
      </c>
    </row>
    <row r="95" spans="3:3" x14ac:dyDescent="0.15">
      <c r="C95" t="s">
        <v>350</v>
      </c>
    </row>
    <row r="96" spans="3:3" s="65" customFormat="1" x14ac:dyDescent="0.15">
      <c r="C96" s="65" t="s">
        <v>475</v>
      </c>
    </row>
    <row r="98" spans="1:1" ht="17.25" x14ac:dyDescent="0.15">
      <c r="A98" s="156" t="s">
        <v>352</v>
      </c>
    </row>
    <row r="124" spans="3:3" x14ac:dyDescent="0.15">
      <c r="C124" t="s">
        <v>354</v>
      </c>
    </row>
  </sheetData>
  <sheetProtection password="EFF8" sheet="1" objects="1" scenarios="1"/>
  <mergeCells count="15">
    <mergeCell ref="D19:N19"/>
    <mergeCell ref="D20:N20"/>
    <mergeCell ref="D21:N21"/>
    <mergeCell ref="D22:N22"/>
    <mergeCell ref="B22:C22"/>
    <mergeCell ref="B27:C27"/>
    <mergeCell ref="D27:N27"/>
    <mergeCell ref="B23:C23"/>
    <mergeCell ref="D23:N23"/>
    <mergeCell ref="B25:C25"/>
    <mergeCell ref="D25:N25"/>
    <mergeCell ref="B26:C26"/>
    <mergeCell ref="D26:N26"/>
    <mergeCell ref="B24:C24"/>
    <mergeCell ref="D24:N24"/>
  </mergeCells>
  <phoneticPr fontId="2"/>
  <pageMargins left="0.70866141732283472" right="0.70866141732283472" top="0.74803149606299213" bottom="0.74803149606299213" header="0.31496062992125984" footer="0.31496062992125984"/>
  <pageSetup paperSize="9" scale="76" orientation="landscape" r:id="rId1"/>
  <headerFooter>
    <oddHeader>&amp;L新型コロナウイルス感染症　セーフティネット・危機関連認定申請書作成支援ツール&amp;R説明書</oddHeader>
    <oddFooter>&amp;C&amp;P/&amp;N</oddFooter>
  </headerFooter>
  <rowBreaks count="1" manualBreakCount="1">
    <brk id="27"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79998168889431442"/>
  </sheetPr>
  <dimension ref="A1:T47"/>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86" t="s">
        <v>65</v>
      </c>
      <c r="B1" s="387"/>
      <c r="C1" s="387"/>
      <c r="D1" s="387"/>
      <c r="E1" s="387"/>
      <c r="F1" s="387"/>
      <c r="G1" s="387"/>
      <c r="H1" s="388"/>
      <c r="I1" s="388"/>
      <c r="J1" s="388"/>
      <c r="K1" s="388"/>
      <c r="L1" s="388"/>
      <c r="M1" s="388"/>
      <c r="N1" s="388"/>
      <c r="O1" s="388"/>
      <c r="P1" s="388"/>
      <c r="Q1" s="388"/>
      <c r="R1" s="388"/>
      <c r="S1" s="388"/>
      <c r="T1" s="383"/>
    </row>
    <row r="2" spans="1:20" ht="21" customHeight="1" thickTop="1" thickBot="1" x14ac:dyDescent="0.2">
      <c r="A2" s="380"/>
      <c r="B2" s="381"/>
      <c r="C2" s="381"/>
      <c r="D2" s="381"/>
      <c r="E2" s="381"/>
      <c r="F2" s="381"/>
      <c r="G2" s="382"/>
      <c r="H2" s="383"/>
      <c r="I2" s="384"/>
      <c r="J2" s="384"/>
      <c r="K2" s="384"/>
      <c r="L2" s="384"/>
      <c r="M2" s="384"/>
      <c r="N2" s="384"/>
      <c r="O2" s="384"/>
      <c r="P2" s="384"/>
      <c r="Q2" s="384"/>
      <c r="R2" s="384"/>
      <c r="S2" s="384"/>
      <c r="T2" s="384"/>
    </row>
    <row r="3" spans="1:20" ht="21" customHeight="1" thickTop="1" x14ac:dyDescent="0.15">
      <c r="A3" s="385"/>
      <c r="B3" s="385"/>
      <c r="C3" s="385"/>
      <c r="D3" s="385"/>
      <c r="E3" s="385"/>
      <c r="F3" s="385"/>
      <c r="G3" s="385"/>
      <c r="H3" s="384"/>
      <c r="I3" s="384"/>
      <c r="J3" s="384"/>
      <c r="K3" s="384"/>
      <c r="L3" s="384"/>
      <c r="M3" s="384"/>
      <c r="N3" s="384"/>
      <c r="O3" s="384"/>
      <c r="P3" s="384"/>
      <c r="Q3" s="384"/>
      <c r="R3" s="384"/>
      <c r="S3" s="384"/>
      <c r="T3" s="384"/>
    </row>
    <row r="4" spans="1:20" ht="17.45" customHeight="1" x14ac:dyDescent="0.15">
      <c r="A4" s="3" t="s">
        <v>254</v>
      </c>
    </row>
    <row r="5" spans="1:20" ht="17.25" x14ac:dyDescent="0.2">
      <c r="A5" s="5"/>
      <c r="B5" s="316" t="s">
        <v>88</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IF(認定判定!$H$17="","使用できません","")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45"/>
      <c r="D12" s="45"/>
      <c r="E12" s="45"/>
      <c r="F12" s="45"/>
      <c r="G12" s="45"/>
      <c r="H12" s="45"/>
      <c r="I12" s="45"/>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thickBot="1" x14ac:dyDescent="0.2">
      <c r="A16" s="7"/>
      <c r="B16" s="8" t="s">
        <v>67</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22" t="str">
        <f>認定判定!$G$27</f>
        <v>　　　　　　　　　　　　　　　　　　業</v>
      </c>
      <c r="C17" s="423"/>
      <c r="D17" s="423"/>
      <c r="E17" s="423"/>
      <c r="F17" s="423"/>
      <c r="G17" s="424"/>
      <c r="H17" s="425" t="str">
        <f>認定判定!$G$28</f>
        <v/>
      </c>
      <c r="I17" s="421"/>
      <c r="J17" s="421"/>
      <c r="K17" s="421"/>
      <c r="L17" s="421"/>
      <c r="M17" s="421"/>
      <c r="N17" s="421" t="str">
        <f>認定判定!$G$29</f>
        <v/>
      </c>
      <c r="O17" s="421"/>
      <c r="P17" s="421"/>
      <c r="Q17" s="421"/>
      <c r="R17" s="421"/>
      <c r="S17" s="421"/>
      <c r="T17" s="9"/>
    </row>
    <row r="18" spans="1:20" ht="17.45" customHeight="1" thickTop="1" x14ac:dyDescent="0.15">
      <c r="A18" s="7"/>
      <c r="B18" s="420" t="str">
        <f>認定判定!$G$30</f>
        <v/>
      </c>
      <c r="C18" s="420"/>
      <c r="D18" s="420"/>
      <c r="E18" s="420"/>
      <c r="F18" s="420"/>
      <c r="G18" s="420"/>
      <c r="H18" s="421" t="str">
        <f>認定判定!$G$31</f>
        <v/>
      </c>
      <c r="I18" s="421"/>
      <c r="J18" s="421"/>
      <c r="K18" s="421"/>
      <c r="L18" s="421"/>
      <c r="M18" s="421"/>
      <c r="N18" s="421" t="str">
        <f>認定判定!$G$32</f>
        <v/>
      </c>
      <c r="O18" s="421"/>
      <c r="P18" s="421"/>
      <c r="Q18" s="421"/>
      <c r="R18" s="421"/>
      <c r="S18" s="421"/>
      <c r="T18" s="9"/>
    </row>
    <row r="19" spans="1:20" ht="17.45" customHeight="1" x14ac:dyDescent="0.15">
      <c r="A19" s="7"/>
      <c r="B19" s="375" t="s">
        <v>84</v>
      </c>
      <c r="C19" s="375"/>
      <c r="D19" s="375"/>
      <c r="E19" s="375"/>
      <c r="F19" s="375"/>
      <c r="G19" s="375"/>
      <c r="H19" s="375"/>
      <c r="I19" s="375"/>
      <c r="J19" s="375"/>
      <c r="K19" s="375"/>
      <c r="L19" s="375"/>
      <c r="M19" s="375"/>
      <c r="N19" s="375"/>
      <c r="O19" s="375"/>
      <c r="P19" s="375"/>
      <c r="Q19" s="375"/>
      <c r="R19" s="375"/>
      <c r="S19" s="375"/>
      <c r="T19" s="9"/>
    </row>
    <row r="20" spans="1:20" ht="17.45" customHeight="1" x14ac:dyDescent="0.15">
      <c r="A20" s="7"/>
      <c r="B20" s="376"/>
      <c r="C20" s="376"/>
      <c r="D20" s="376"/>
      <c r="E20" s="376"/>
      <c r="F20" s="376"/>
      <c r="G20" s="376"/>
      <c r="H20" s="376"/>
      <c r="I20" s="376"/>
      <c r="J20" s="376"/>
      <c r="K20" s="376"/>
      <c r="L20" s="376"/>
      <c r="M20" s="376"/>
      <c r="N20" s="376"/>
      <c r="O20" s="376"/>
      <c r="P20" s="376"/>
      <c r="Q20" s="376"/>
      <c r="R20" s="376"/>
      <c r="S20" s="376"/>
      <c r="T20" s="9"/>
    </row>
    <row r="21" spans="1:20" ht="17.45" customHeight="1" x14ac:dyDescent="0.15">
      <c r="A21" s="7"/>
      <c r="B21" s="376"/>
      <c r="C21" s="376"/>
      <c r="D21" s="376"/>
      <c r="E21" s="376"/>
      <c r="F21" s="376"/>
      <c r="G21" s="376"/>
      <c r="H21" s="376"/>
      <c r="I21" s="376"/>
      <c r="J21" s="376"/>
      <c r="K21" s="376"/>
      <c r="L21" s="376"/>
      <c r="M21" s="376"/>
      <c r="N21" s="376"/>
      <c r="O21" s="376"/>
      <c r="P21" s="376"/>
      <c r="Q21" s="376"/>
      <c r="R21" s="376"/>
      <c r="S21" s="376"/>
      <c r="T21" s="9"/>
    </row>
    <row r="22" spans="1:20" ht="17.45" customHeight="1" x14ac:dyDescent="0.15">
      <c r="A22" s="7"/>
      <c r="B22" s="8"/>
      <c r="C22" s="324" t="s">
        <v>22</v>
      </c>
      <c r="D22" s="324"/>
      <c r="E22" s="324"/>
      <c r="F22" s="324"/>
      <c r="G22" s="324"/>
      <c r="H22" s="324"/>
      <c r="I22" s="324"/>
      <c r="J22" s="324"/>
      <c r="K22" s="324"/>
      <c r="L22" s="324"/>
      <c r="M22" s="324"/>
      <c r="N22" s="324"/>
      <c r="O22" s="324"/>
      <c r="P22" s="324"/>
      <c r="Q22" s="324"/>
      <c r="R22" s="324"/>
      <c r="S22" s="47"/>
      <c r="T22" s="9"/>
    </row>
    <row r="23" spans="1:20" ht="17.45" customHeight="1" x14ac:dyDescent="0.15">
      <c r="A23" s="7"/>
      <c r="B23" s="8"/>
      <c r="C23" s="8" t="s">
        <v>76</v>
      </c>
      <c r="D23" s="8"/>
      <c r="E23" s="8"/>
      <c r="F23" s="8"/>
      <c r="G23" s="8"/>
      <c r="H23" s="8"/>
      <c r="I23" s="8"/>
      <c r="J23" s="8"/>
      <c r="K23" s="8"/>
      <c r="L23" s="8"/>
      <c r="M23" s="8"/>
      <c r="T23" s="9"/>
    </row>
    <row r="24" spans="1:20" ht="17.45" customHeight="1" x14ac:dyDescent="0.15">
      <c r="A24" s="7"/>
      <c r="B24" s="8"/>
      <c r="C24" s="8"/>
      <c r="D24" s="8" t="s">
        <v>77</v>
      </c>
      <c r="E24" s="8"/>
      <c r="F24" s="8"/>
      <c r="G24" s="8"/>
      <c r="H24" s="8"/>
      <c r="I24" s="8"/>
      <c r="J24" s="8"/>
      <c r="K24" s="8"/>
      <c r="L24" s="8"/>
      <c r="M24" s="8"/>
      <c r="T24" s="9"/>
    </row>
    <row r="25" spans="1:20" ht="17.45" customHeight="1" x14ac:dyDescent="0.15">
      <c r="A25" s="7"/>
      <c r="B25" s="8"/>
      <c r="C25" s="8"/>
      <c r="D25" s="8"/>
      <c r="E25" s="372" t="s">
        <v>25</v>
      </c>
      <c r="F25" s="372"/>
      <c r="G25" s="373" t="s">
        <v>26</v>
      </c>
      <c r="H25" s="373"/>
      <c r="I25" s="8"/>
      <c r="J25" s="12"/>
      <c r="L25" s="377" t="s">
        <v>72</v>
      </c>
      <c r="M25" s="377"/>
      <c r="N25" s="428">
        <f>認定判定!$C$43</f>
        <v>0</v>
      </c>
      <c r="O25" s="428"/>
      <c r="P25" s="428"/>
      <c r="Q25" s="52"/>
      <c r="S25" s="51"/>
      <c r="T25" s="9"/>
    </row>
    <row r="26" spans="1:20" ht="17.45" customHeight="1" x14ac:dyDescent="0.15">
      <c r="A26" s="7"/>
      <c r="B26" s="8"/>
      <c r="C26" s="8"/>
      <c r="D26" s="8"/>
      <c r="E26" s="374" t="s">
        <v>262</v>
      </c>
      <c r="F26" s="374"/>
      <c r="G26" s="373"/>
      <c r="H26" s="373"/>
      <c r="I26" s="8"/>
      <c r="J26" s="12"/>
      <c r="K26" s="12"/>
      <c r="L26" s="426"/>
      <c r="M26" s="426"/>
      <c r="N26" s="427"/>
      <c r="O26" s="427"/>
      <c r="P26" s="427"/>
      <c r="Q26" s="57"/>
      <c r="R26" s="53"/>
      <c r="S26" s="12"/>
      <c r="T26" s="9"/>
    </row>
    <row r="27" spans="1:20" ht="17.45" customHeight="1" x14ac:dyDescent="0.15">
      <c r="A27" s="7"/>
      <c r="B27" s="8"/>
      <c r="C27" s="8"/>
      <c r="D27" s="8"/>
      <c r="E27" s="16" t="s">
        <v>78</v>
      </c>
      <c r="F27" s="16"/>
      <c r="G27" s="16"/>
      <c r="H27" s="16"/>
      <c r="I27" s="16"/>
      <c r="J27" s="17"/>
      <c r="K27" s="17"/>
      <c r="L27" s="17"/>
      <c r="M27" s="12"/>
      <c r="N27" s="413">
        <f>認定判定!$C$31</f>
        <v>0</v>
      </c>
      <c r="O27" s="413"/>
      <c r="P27" s="413"/>
      <c r="Q27" s="56" t="str">
        <f>認定判定!$D$9</f>
        <v>円</v>
      </c>
      <c r="R27" s="12"/>
      <c r="S27" s="17"/>
      <c r="T27" s="9"/>
    </row>
    <row r="28" spans="1:20" ht="17.45" customHeight="1" x14ac:dyDescent="0.15">
      <c r="A28" s="7"/>
      <c r="B28" s="8"/>
      <c r="C28" s="8"/>
      <c r="D28" s="8"/>
      <c r="E28" s="16" t="s">
        <v>89</v>
      </c>
      <c r="F28" s="16"/>
      <c r="G28" s="16"/>
      <c r="H28" s="16"/>
      <c r="I28" s="16"/>
      <c r="J28" s="17"/>
      <c r="K28" s="17"/>
      <c r="L28" s="17"/>
      <c r="M28" s="17"/>
      <c r="N28" s="413">
        <f>認定判定!$C$39</f>
        <v>0</v>
      </c>
      <c r="O28" s="413"/>
      <c r="P28" s="413"/>
      <c r="Q28" s="56" t="str">
        <f>認定判定!$D$9</f>
        <v>円</v>
      </c>
      <c r="R28" s="12"/>
      <c r="S28" s="17"/>
      <c r="T28" s="9"/>
    </row>
    <row r="29" spans="1:20" ht="17.45" customHeight="1" x14ac:dyDescent="0.15">
      <c r="A29" s="7"/>
      <c r="B29" s="8"/>
      <c r="C29" s="8"/>
      <c r="D29" s="8" t="s">
        <v>80</v>
      </c>
      <c r="E29" s="58"/>
      <c r="F29" s="8"/>
      <c r="G29" s="8"/>
      <c r="H29" s="8"/>
      <c r="I29" s="8"/>
      <c r="J29" s="8"/>
      <c r="K29" s="8"/>
      <c r="L29" s="8"/>
      <c r="M29" s="17"/>
      <c r="N29" s="446"/>
      <c r="O29" s="446"/>
      <c r="P29" s="446"/>
      <c r="Q29" s="59"/>
      <c r="R29" s="17"/>
      <c r="S29" s="8"/>
      <c r="T29" s="9"/>
    </row>
    <row r="30" spans="1:20" ht="17.45" customHeight="1" x14ac:dyDescent="0.15">
      <c r="A30" s="7"/>
      <c r="B30" s="8"/>
      <c r="C30" s="8"/>
      <c r="D30" s="37"/>
      <c r="E30" s="444" t="s">
        <v>57</v>
      </c>
      <c r="F30" s="444"/>
      <c r="G30" s="444"/>
      <c r="H30" s="37"/>
      <c r="I30" s="37"/>
      <c r="J30" s="37"/>
      <c r="K30" s="37"/>
      <c r="L30" s="377" t="s">
        <v>72</v>
      </c>
      <c r="M30" s="377"/>
      <c r="N30" s="430">
        <f>認定判定!$C$48</f>
        <v>0</v>
      </c>
      <c r="O30" s="430"/>
      <c r="P30" s="430"/>
      <c r="Q30" s="430"/>
      <c r="R30" s="8"/>
      <c r="S30" s="37"/>
      <c r="T30" s="9"/>
    </row>
    <row r="31" spans="1:20" ht="17.45" customHeight="1" x14ac:dyDescent="0.15">
      <c r="A31" s="7"/>
      <c r="B31" s="8"/>
      <c r="C31" s="8"/>
      <c r="D31" s="58"/>
      <c r="E31" s="445" t="s">
        <v>90</v>
      </c>
      <c r="F31" s="445"/>
      <c r="G31" s="445"/>
      <c r="H31" s="37"/>
      <c r="I31" s="37"/>
      <c r="J31" s="37"/>
      <c r="K31" s="37"/>
      <c r="L31" s="37"/>
      <c r="M31" s="8"/>
      <c r="N31" s="8"/>
      <c r="O31" s="8"/>
      <c r="P31" s="8"/>
      <c r="Q31" s="8"/>
      <c r="R31" s="8"/>
      <c r="S31" s="37"/>
      <c r="T31" s="9"/>
    </row>
    <row r="32" spans="1:20" ht="17.45" customHeight="1" x14ac:dyDescent="0.15">
      <c r="A32" s="7"/>
      <c r="B32" s="8"/>
      <c r="C32" s="8"/>
      <c r="D32" s="58"/>
      <c r="E32" s="16" t="s">
        <v>81</v>
      </c>
      <c r="F32" s="16"/>
      <c r="G32" s="16"/>
      <c r="H32" s="16"/>
      <c r="I32" s="16"/>
      <c r="J32" s="17"/>
      <c r="K32" s="17"/>
      <c r="L32" s="17"/>
      <c r="M32" s="17"/>
      <c r="N32" s="413">
        <f>SUM(認定判定!$C$34:$C$35)</f>
        <v>0</v>
      </c>
      <c r="O32" s="413"/>
      <c r="P32" s="413"/>
      <c r="Q32" s="56" t="str">
        <f>認定判定!$D$9</f>
        <v>円</v>
      </c>
      <c r="R32" s="8"/>
      <c r="S32" s="37"/>
      <c r="T32" s="9"/>
    </row>
    <row r="33" spans="1:20" ht="17.45" customHeight="1" x14ac:dyDescent="0.15">
      <c r="A33" s="22"/>
      <c r="B33" s="23"/>
      <c r="C33" s="23"/>
      <c r="D33" s="38"/>
      <c r="E33" s="38"/>
      <c r="F33" s="38"/>
      <c r="G33" s="38"/>
      <c r="H33" s="38"/>
      <c r="I33" s="38"/>
      <c r="J33" s="38"/>
      <c r="K33" s="38"/>
      <c r="L33" s="38"/>
      <c r="M33" s="38"/>
      <c r="N33" s="38"/>
      <c r="O33" s="38"/>
      <c r="P33" s="38"/>
      <c r="Q33" s="38"/>
      <c r="R33" s="38"/>
      <c r="S33" s="38"/>
      <c r="T33" s="24"/>
    </row>
    <row r="34" spans="1:20" ht="17.45" customHeight="1" x14ac:dyDescent="0.15">
      <c r="C34" s="3" t="s">
        <v>37</v>
      </c>
    </row>
    <row r="35" spans="1:20" ht="17.45" customHeight="1" x14ac:dyDescent="0.15">
      <c r="C35" s="3" t="s">
        <v>38</v>
      </c>
      <c r="D35" s="20" t="s">
        <v>39</v>
      </c>
      <c r="E35" s="20"/>
      <c r="F35" s="20"/>
      <c r="G35" s="20"/>
      <c r="H35" s="20"/>
      <c r="I35" s="20"/>
      <c r="J35" s="20"/>
      <c r="K35" s="20"/>
      <c r="L35" s="20"/>
      <c r="M35" s="20"/>
      <c r="N35" s="20"/>
      <c r="O35" s="20"/>
      <c r="P35" s="20"/>
      <c r="Q35" s="20"/>
      <c r="R35" s="20"/>
      <c r="S35" s="49"/>
    </row>
    <row r="36" spans="1:20" s="3" customFormat="1" ht="17.45" customHeight="1" x14ac:dyDescent="0.15">
      <c r="C36" s="3" t="s">
        <v>40</v>
      </c>
      <c r="D36" s="333" t="s">
        <v>41</v>
      </c>
      <c r="E36" s="333"/>
      <c r="F36" s="333"/>
      <c r="G36" s="333"/>
      <c r="H36" s="333"/>
      <c r="I36" s="333"/>
      <c r="J36" s="333"/>
      <c r="K36" s="333"/>
      <c r="L36" s="333"/>
      <c r="M36" s="333"/>
      <c r="N36" s="333"/>
      <c r="O36" s="333"/>
      <c r="P36" s="333"/>
      <c r="Q36" s="333"/>
      <c r="R36" s="333"/>
      <c r="S36" s="49"/>
    </row>
    <row r="37" spans="1:20" s="3" customFormat="1" ht="17.45" customHeight="1" x14ac:dyDescent="0.15">
      <c r="C37" s="48"/>
      <c r="D37" s="333"/>
      <c r="E37" s="333"/>
      <c r="F37" s="333"/>
      <c r="G37" s="333"/>
      <c r="H37" s="333"/>
      <c r="I37" s="333"/>
      <c r="J37" s="333"/>
      <c r="K37" s="333"/>
      <c r="L37" s="333"/>
      <c r="M37" s="333"/>
      <c r="N37" s="333"/>
      <c r="O37" s="333"/>
      <c r="P37" s="333"/>
      <c r="Q37" s="333"/>
      <c r="R37" s="333"/>
      <c r="S37" s="20"/>
    </row>
    <row r="38" spans="1:20" s="3" customFormat="1" ht="17.45" customHeight="1" x14ac:dyDescent="0.15">
      <c r="C38" s="48"/>
      <c r="D38" s="48"/>
      <c r="E38" s="48"/>
      <c r="F38" s="48"/>
      <c r="G38" s="48"/>
      <c r="H38" s="48"/>
      <c r="I38" s="48"/>
      <c r="J38" s="48"/>
      <c r="K38" s="48"/>
      <c r="L38" s="48"/>
      <c r="M38" s="48"/>
      <c r="N38" s="48"/>
      <c r="O38" s="48"/>
      <c r="P38" s="48"/>
      <c r="Q38" s="48"/>
      <c r="R38" s="48"/>
    </row>
    <row r="39" spans="1:20" s="3" customFormat="1" ht="17.45" customHeight="1" x14ac:dyDescent="0.15">
      <c r="D39" s="3" t="str">
        <f>VLOOKUP(認定判定!$C$5,市町村!A:C,3,FALSE)&amp;""</f>
        <v>番号</v>
      </c>
    </row>
    <row r="40" spans="1:20" s="3" customFormat="1" ht="17.45" customHeight="1" x14ac:dyDescent="0.15">
      <c r="D40" s="3" t="s">
        <v>42</v>
      </c>
    </row>
    <row r="41" spans="1:20" s="3" customFormat="1" ht="17.45" customHeight="1" x14ac:dyDescent="0.15">
      <c r="D41" s="3" t="s">
        <v>43</v>
      </c>
    </row>
    <row r="42" spans="1:20" ht="17.45" customHeight="1" x14ac:dyDescent="0.15">
      <c r="G42" s="4"/>
      <c r="H42" s="3" t="str">
        <f>IF($J$42&lt;&gt;"","認定者名","")</f>
        <v/>
      </c>
      <c r="J42" s="3" t="str">
        <f>VLOOKUP(認定判定!$C$5,市町村!A:B,2,FALSE)&amp;""</f>
        <v/>
      </c>
      <c r="K42" s="4"/>
      <c r="S42" s="4"/>
      <c r="T42" s="4"/>
    </row>
    <row r="43" spans="1:20" ht="17.45" customHeight="1" x14ac:dyDescent="0.15">
      <c r="S43" s="4"/>
      <c r="T43" s="4"/>
    </row>
    <row r="44" spans="1:20" s="3" customFormat="1" ht="17.45" customHeight="1" x14ac:dyDescent="0.15">
      <c r="C44" s="3" t="s">
        <v>44</v>
      </c>
    </row>
    <row r="45" spans="1:20" s="3" customFormat="1" ht="17.45" customHeight="1" x14ac:dyDescent="0.15">
      <c r="D45" s="3" t="s">
        <v>269</v>
      </c>
    </row>
    <row r="46" spans="1:20" s="3" customFormat="1" ht="17.45" customHeight="1" x14ac:dyDescent="0.15"/>
    <row r="47" spans="1:20" s="3" customFormat="1" ht="17.45" customHeight="1" x14ac:dyDescent="0.15"/>
  </sheetData>
  <sheetProtection password="EFF8" sheet="1" objects="1" scenarios="1"/>
  <mergeCells count="40">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N27:P27"/>
    <mergeCell ref="N28:P28"/>
    <mergeCell ref="N29:P29"/>
    <mergeCell ref="B19:S21"/>
    <mergeCell ref="C22:R22"/>
    <mergeCell ref="E25:F25"/>
    <mergeCell ref="G25:H26"/>
    <mergeCell ref="L25:M25"/>
    <mergeCell ref="N25:P25"/>
    <mergeCell ref="E26:F26"/>
    <mergeCell ref="L26:M26"/>
    <mergeCell ref="N26:P26"/>
    <mergeCell ref="D36:R37"/>
    <mergeCell ref="E30:G30"/>
    <mergeCell ref="E31:G31"/>
    <mergeCell ref="L30:M30"/>
    <mergeCell ref="N30:Q30"/>
    <mergeCell ref="N32:P32"/>
  </mergeCells>
  <phoneticPr fontId="2"/>
  <conditionalFormatting sqref="C9:I12">
    <cfRule type="cellIs" dxfId="8"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4" tint="0.79998168889431442"/>
  </sheetPr>
  <dimension ref="A1:T48"/>
  <sheetViews>
    <sheetView showGridLines="0" view="pageBreakPreview" zoomScale="85" zoomScaleNormal="100" zoomScaleSheetLayoutView="85" workbookViewId="0">
      <selection activeCell="AC37" sqref="AC37"/>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24"/>
      <c r="B2" s="324"/>
      <c r="C2" s="324"/>
      <c r="D2" s="324"/>
      <c r="E2" s="324"/>
      <c r="F2" s="324"/>
      <c r="G2" s="324"/>
      <c r="H2" s="324"/>
      <c r="I2" s="324"/>
      <c r="J2" s="324"/>
      <c r="K2" s="324"/>
      <c r="L2" s="324"/>
      <c r="M2" s="416"/>
      <c r="N2" s="417" t="s">
        <v>65</v>
      </c>
      <c r="O2" s="418"/>
      <c r="P2" s="418"/>
      <c r="Q2" s="418"/>
      <c r="R2" s="418"/>
      <c r="S2" s="418"/>
      <c r="T2" s="419"/>
    </row>
    <row r="3" spans="1:20" ht="21" customHeight="1" x14ac:dyDescent="0.15">
      <c r="A3" s="324"/>
      <c r="B3" s="324"/>
      <c r="C3" s="324"/>
      <c r="D3" s="324"/>
      <c r="E3" s="324"/>
      <c r="F3" s="324"/>
      <c r="G3" s="324"/>
      <c r="H3" s="324"/>
      <c r="I3" s="324"/>
      <c r="J3" s="324"/>
      <c r="K3" s="324"/>
      <c r="L3" s="324"/>
      <c r="M3" s="416"/>
      <c r="N3" s="384"/>
      <c r="O3" s="384"/>
      <c r="P3" s="384"/>
      <c r="Q3" s="384"/>
      <c r="R3" s="384"/>
      <c r="S3" s="384"/>
      <c r="T3" s="384"/>
    </row>
    <row r="4" spans="1:20" ht="17.45" customHeight="1" x14ac:dyDescent="0.15">
      <c r="A4" s="3" t="s">
        <v>319</v>
      </c>
    </row>
    <row r="5" spans="1:20" ht="17.25" x14ac:dyDescent="0.2">
      <c r="A5" s="5"/>
      <c r="B5" s="316" t="s">
        <v>320</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IF(認定判定!H17="","使用できません","")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136"/>
      <c r="D12" s="136"/>
      <c r="E12" s="136"/>
      <c r="F12" s="136"/>
      <c r="G12" s="136"/>
      <c r="H12" s="136"/>
      <c r="I12" s="136"/>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8" customHeight="1" x14ac:dyDescent="0.15">
      <c r="A16" s="7"/>
      <c r="B16" s="225"/>
      <c r="C16" s="225"/>
      <c r="D16" s="225"/>
      <c r="E16" s="225"/>
      <c r="F16" s="225"/>
      <c r="G16" s="225"/>
      <c r="H16" s="225"/>
      <c r="I16" s="225"/>
      <c r="J16" s="225"/>
      <c r="K16" s="225"/>
      <c r="L16" s="225"/>
      <c r="M16" s="225"/>
      <c r="N16" s="225"/>
      <c r="O16" s="225"/>
      <c r="P16" s="225"/>
      <c r="Q16" s="225"/>
      <c r="R16" s="225"/>
      <c r="S16" s="225"/>
      <c r="T16" s="9"/>
    </row>
    <row r="17" spans="1:20" ht="17.25" customHeight="1" x14ac:dyDescent="0.15">
      <c r="A17" s="7"/>
      <c r="B17" s="8"/>
      <c r="C17" s="324" t="s">
        <v>22</v>
      </c>
      <c r="D17" s="324"/>
      <c r="E17" s="324"/>
      <c r="F17" s="324"/>
      <c r="G17" s="324"/>
      <c r="H17" s="324"/>
      <c r="I17" s="324"/>
      <c r="J17" s="324"/>
      <c r="K17" s="324"/>
      <c r="L17" s="324"/>
      <c r="M17" s="324"/>
      <c r="N17" s="324"/>
      <c r="O17" s="324"/>
      <c r="P17" s="324"/>
      <c r="Q17" s="324"/>
      <c r="R17" s="324"/>
      <c r="S17" s="137"/>
      <c r="T17" s="9"/>
    </row>
    <row r="18" spans="1:20" ht="17.45" customHeight="1" x14ac:dyDescent="0.15">
      <c r="A18" s="7"/>
      <c r="B18" s="8"/>
      <c r="C18" s="8" t="s">
        <v>76</v>
      </c>
      <c r="D18" s="8"/>
      <c r="E18" s="8"/>
      <c r="F18" s="8"/>
      <c r="G18" s="8"/>
      <c r="H18" s="8"/>
      <c r="I18" s="8"/>
      <c r="J18" s="8"/>
      <c r="K18" s="8"/>
      <c r="L18" s="8"/>
      <c r="M18" s="8"/>
      <c r="T18" s="9"/>
    </row>
    <row r="19" spans="1:20" ht="17.45" customHeight="1" x14ac:dyDescent="0.15">
      <c r="A19" s="7"/>
      <c r="B19" s="8"/>
      <c r="C19" s="8"/>
      <c r="D19" s="8" t="str">
        <f>"（イ）最近"&amp;DBCS(認定判定!D8)&amp;"か月間の売上高等"</f>
        <v>（イ）最近１か月間の売上高等</v>
      </c>
      <c r="E19" s="8"/>
      <c r="F19" s="8"/>
      <c r="G19" s="8"/>
      <c r="H19" s="8"/>
      <c r="I19" s="8"/>
      <c r="J19" s="8"/>
      <c r="K19" s="8"/>
      <c r="L19" s="439"/>
      <c r="M19" s="439"/>
      <c r="N19" s="149"/>
      <c r="O19" s="149"/>
      <c r="P19" s="149"/>
      <c r="T19" s="9"/>
    </row>
    <row r="20" spans="1:20" ht="17.45" customHeight="1" x14ac:dyDescent="0.15">
      <c r="A20" s="7"/>
      <c r="B20" s="8"/>
      <c r="C20" s="8"/>
      <c r="D20" s="8"/>
      <c r="E20" s="372" t="s">
        <v>458</v>
      </c>
      <c r="F20" s="372"/>
      <c r="G20" s="373" t="s">
        <v>26</v>
      </c>
      <c r="H20" s="373"/>
      <c r="I20" s="8"/>
      <c r="J20" s="12"/>
      <c r="K20" s="56" t="s">
        <v>306</v>
      </c>
      <c r="L20" s="56"/>
      <c r="M20" s="141"/>
      <c r="N20" s="141"/>
      <c r="O20" s="447">
        <f>認定判定!C43</f>
        <v>0</v>
      </c>
      <c r="P20" s="447"/>
      <c r="Q20" s="447"/>
      <c r="R20" s="447"/>
      <c r="S20" s="51"/>
      <c r="T20" s="9"/>
    </row>
    <row r="21" spans="1:20" ht="17.45" customHeight="1" x14ac:dyDescent="0.15">
      <c r="A21" s="7"/>
      <c r="B21" s="8"/>
      <c r="C21" s="8"/>
      <c r="D21" s="8"/>
      <c r="E21" s="374" t="s">
        <v>28</v>
      </c>
      <c r="F21" s="374"/>
      <c r="G21" s="373"/>
      <c r="H21" s="373"/>
      <c r="I21" s="8"/>
      <c r="J21" s="12"/>
      <c r="K21" s="132" t="s">
        <v>307</v>
      </c>
      <c r="L21" s="132"/>
      <c r="M21" s="142"/>
      <c r="N21" s="142"/>
      <c r="O21" s="448">
        <f>認定判定!C43</f>
        <v>0</v>
      </c>
      <c r="P21" s="448"/>
      <c r="Q21" s="448"/>
      <c r="R21" s="448"/>
      <c r="S21" s="12"/>
      <c r="T21" s="9"/>
    </row>
    <row r="22" spans="1:20" ht="17.45" customHeight="1" x14ac:dyDescent="0.15">
      <c r="A22" s="7"/>
      <c r="B22" s="8"/>
      <c r="C22" s="8"/>
      <c r="D22" s="8"/>
      <c r="E22" s="16" t="str">
        <f>"Ａ：申込時点における最近"&amp;DBCS(認定判定!D8)&amp;"か月間の売上高等"&amp;IF(認定判定!D8&gt;1,"平均","")</f>
        <v>Ａ：申込時点における最近１か月間の売上高等</v>
      </c>
      <c r="F22" s="16"/>
      <c r="G22" s="16"/>
      <c r="H22" s="16"/>
      <c r="I22" s="16"/>
      <c r="J22" s="17"/>
      <c r="K22" s="17"/>
      <c r="L22" s="17"/>
      <c r="M22" s="12"/>
      <c r="N22" s="145"/>
      <c r="O22" s="145"/>
      <c r="P22" s="145"/>
      <c r="Q22" s="128"/>
      <c r="R22" s="12"/>
      <c r="S22" s="17"/>
      <c r="T22" s="9"/>
    </row>
    <row r="23" spans="1:20" ht="17.45" customHeight="1" x14ac:dyDescent="0.15">
      <c r="A23" s="7"/>
      <c r="B23" s="8"/>
      <c r="C23" s="8"/>
      <c r="D23" s="8"/>
      <c r="E23" s="16"/>
      <c r="F23" s="16"/>
      <c r="G23" s="16"/>
      <c r="H23" s="16"/>
      <c r="I23" s="16"/>
      <c r="J23" s="17"/>
      <c r="K23" s="129" t="s">
        <v>308</v>
      </c>
      <c r="L23" s="14"/>
      <c r="M23" s="140"/>
      <c r="N23" s="140"/>
      <c r="O23" s="413">
        <f>認定判定!C33</f>
        <v>0</v>
      </c>
      <c r="P23" s="413"/>
      <c r="Q23" s="413"/>
      <c r="R23" s="143" t="str">
        <f>認定判定!D9</f>
        <v>円</v>
      </c>
      <c r="S23" s="17"/>
      <c r="T23" s="9"/>
    </row>
    <row r="24" spans="1:20" ht="17.45" customHeight="1" x14ac:dyDescent="0.15">
      <c r="A24" s="7"/>
      <c r="B24" s="8"/>
      <c r="C24" s="8"/>
      <c r="D24" s="8"/>
      <c r="E24" s="16"/>
      <c r="F24" s="16"/>
      <c r="G24" s="16"/>
      <c r="H24" s="16"/>
      <c r="I24" s="16"/>
      <c r="J24" s="17"/>
      <c r="K24" s="130" t="s">
        <v>309</v>
      </c>
      <c r="L24" s="131"/>
      <c r="M24" s="126"/>
      <c r="N24" s="126"/>
      <c r="O24" s="413">
        <f>認定判定!C33</f>
        <v>0</v>
      </c>
      <c r="P24" s="413"/>
      <c r="Q24" s="413"/>
      <c r="R24" s="144" t="str">
        <f>認定判定!D9</f>
        <v>円</v>
      </c>
      <c r="S24" s="17"/>
      <c r="T24" s="9"/>
    </row>
    <row r="25" spans="1:20" ht="17.45" customHeight="1" x14ac:dyDescent="0.15">
      <c r="A25" s="7"/>
      <c r="B25" s="8"/>
      <c r="C25" s="8"/>
      <c r="D25" s="8"/>
      <c r="E25" s="16" t="s">
        <v>89</v>
      </c>
      <c r="F25" s="16"/>
      <c r="G25" s="16"/>
      <c r="H25" s="16"/>
      <c r="I25" s="16"/>
      <c r="J25" s="17"/>
      <c r="K25" s="17"/>
      <c r="L25" s="17"/>
      <c r="M25" s="17"/>
      <c r="N25" s="205"/>
      <c r="O25" s="205"/>
      <c r="P25" s="205"/>
      <c r="Q25" s="59"/>
      <c r="R25" s="12"/>
      <c r="S25" s="17"/>
      <c r="T25" s="9"/>
    </row>
    <row r="26" spans="1:20" ht="17.45" customHeight="1" x14ac:dyDescent="0.15">
      <c r="A26" s="7"/>
      <c r="B26" s="8"/>
      <c r="C26" s="8"/>
      <c r="D26" s="8"/>
      <c r="E26" s="16"/>
      <c r="F26" s="16"/>
      <c r="G26" s="16"/>
      <c r="H26" s="16"/>
      <c r="I26" s="16"/>
      <c r="J26" s="17"/>
      <c r="K26" s="129" t="s">
        <v>308</v>
      </c>
      <c r="L26" s="14"/>
      <c r="M26" s="140"/>
      <c r="N26" s="140"/>
      <c r="O26" s="413">
        <f>認定判定!C39</f>
        <v>0</v>
      </c>
      <c r="P26" s="413"/>
      <c r="Q26" s="413"/>
      <c r="R26" s="143" t="str">
        <f>認定判定!D9</f>
        <v>円</v>
      </c>
      <c r="S26" s="17"/>
      <c r="T26" s="9"/>
    </row>
    <row r="27" spans="1:20" ht="17.45" customHeight="1" x14ac:dyDescent="0.15">
      <c r="A27" s="7"/>
      <c r="B27" s="8"/>
      <c r="C27" s="8"/>
      <c r="D27" s="8"/>
      <c r="E27" s="16"/>
      <c r="F27" s="16"/>
      <c r="G27" s="16"/>
      <c r="H27" s="16"/>
      <c r="I27" s="16"/>
      <c r="J27" s="17"/>
      <c r="K27" s="130" t="s">
        <v>309</v>
      </c>
      <c r="L27" s="131"/>
      <c r="M27" s="126"/>
      <c r="N27" s="126"/>
      <c r="O27" s="413">
        <f>認定判定!C39</f>
        <v>0</v>
      </c>
      <c r="P27" s="413"/>
      <c r="Q27" s="413"/>
      <c r="R27" s="144" t="str">
        <f>認定判定!D9</f>
        <v>円</v>
      </c>
      <c r="S27" s="17"/>
      <c r="T27" s="9"/>
    </row>
    <row r="28" spans="1:20" ht="17.45" customHeight="1" x14ac:dyDescent="0.15">
      <c r="A28" s="7"/>
      <c r="B28" s="8"/>
      <c r="C28" s="8"/>
      <c r="D28" s="8" t="s">
        <v>80</v>
      </c>
      <c r="E28" s="58"/>
      <c r="F28" s="8"/>
      <c r="G28" s="8"/>
      <c r="H28" s="8"/>
      <c r="I28" s="8"/>
      <c r="J28" s="8"/>
      <c r="K28" s="8"/>
      <c r="L28" s="128"/>
      <c r="M28" s="128"/>
      <c r="N28" s="150"/>
      <c r="O28" s="150"/>
      <c r="P28" s="150"/>
      <c r="Q28" s="150"/>
      <c r="R28" s="17"/>
      <c r="S28" s="8"/>
      <c r="T28" s="9"/>
    </row>
    <row r="29" spans="1:20" ht="17.45" customHeight="1" x14ac:dyDescent="0.15">
      <c r="A29" s="7"/>
      <c r="B29" s="8"/>
      <c r="C29" s="8"/>
      <c r="D29" s="444" t="s">
        <v>459</v>
      </c>
      <c r="E29" s="444"/>
      <c r="F29" s="444"/>
      <c r="G29" s="444"/>
      <c r="H29" s="444"/>
      <c r="I29" s="37"/>
      <c r="J29" s="37"/>
      <c r="K29" s="56" t="s">
        <v>306</v>
      </c>
      <c r="L29" s="56"/>
      <c r="M29" s="141"/>
      <c r="N29" s="141"/>
      <c r="O29" s="432">
        <f>認定判定!C48</f>
        <v>0</v>
      </c>
      <c r="P29" s="432"/>
      <c r="Q29" s="432"/>
      <c r="R29" s="432"/>
      <c r="S29" s="37"/>
      <c r="T29" s="9"/>
    </row>
    <row r="30" spans="1:20" ht="17.45" customHeight="1" x14ac:dyDescent="0.15">
      <c r="A30" s="7"/>
      <c r="B30" s="8"/>
      <c r="C30" s="8"/>
      <c r="D30" s="58"/>
      <c r="E30" s="435" t="s">
        <v>90</v>
      </c>
      <c r="F30" s="435"/>
      <c r="G30" s="435"/>
      <c r="H30" s="37"/>
      <c r="I30" s="37"/>
      <c r="J30" s="37"/>
      <c r="K30" s="132" t="s">
        <v>307</v>
      </c>
      <c r="L30" s="132"/>
      <c r="M30" s="142"/>
      <c r="N30" s="142"/>
      <c r="O30" s="433">
        <f>認定判定!C48</f>
        <v>0</v>
      </c>
      <c r="P30" s="433"/>
      <c r="Q30" s="433"/>
      <c r="R30" s="433"/>
      <c r="S30" s="37"/>
      <c r="T30" s="9"/>
    </row>
    <row r="31" spans="1:20" ht="17.45" customHeight="1" x14ac:dyDescent="0.15">
      <c r="A31" s="7"/>
      <c r="B31" s="8"/>
      <c r="C31" s="8"/>
      <c r="D31" s="58"/>
      <c r="E31" s="16" t="s">
        <v>81</v>
      </c>
      <c r="F31" s="16"/>
      <c r="G31" s="16"/>
      <c r="H31" s="16"/>
      <c r="I31" s="16"/>
      <c r="J31" s="17"/>
      <c r="K31" s="17"/>
      <c r="L31" s="17"/>
      <c r="M31" s="17"/>
      <c r="N31" s="145"/>
      <c r="O31" s="145"/>
      <c r="P31" s="145"/>
      <c r="Q31" s="128"/>
      <c r="R31" s="8"/>
      <c r="S31" s="37"/>
      <c r="T31" s="9"/>
    </row>
    <row r="32" spans="1:20" ht="17.45" customHeight="1" x14ac:dyDescent="0.15">
      <c r="A32" s="7"/>
      <c r="B32" s="8"/>
      <c r="C32" s="8"/>
      <c r="D32" s="58"/>
      <c r="E32" s="16"/>
      <c r="F32" s="16"/>
      <c r="G32" s="16"/>
      <c r="H32" s="16"/>
      <c r="I32" s="16"/>
      <c r="J32" s="17"/>
      <c r="K32" s="129" t="s">
        <v>308</v>
      </c>
      <c r="L32" s="14"/>
      <c r="M32" s="140"/>
      <c r="N32" s="140"/>
      <c r="O32" s="413">
        <f>SUM(認定判定!C34:C35)</f>
        <v>0</v>
      </c>
      <c r="P32" s="413"/>
      <c r="Q32" s="413"/>
      <c r="R32" s="143" t="str">
        <f>認定判定!D9</f>
        <v>円</v>
      </c>
      <c r="S32" s="37"/>
      <c r="T32" s="9"/>
    </row>
    <row r="33" spans="1:20" ht="17.45" customHeight="1" x14ac:dyDescent="0.15">
      <c r="A33" s="7"/>
      <c r="B33" s="8"/>
      <c r="C33" s="8"/>
      <c r="D33" s="58"/>
      <c r="E33" s="16"/>
      <c r="F33" s="16"/>
      <c r="G33" s="16"/>
      <c r="H33" s="16"/>
      <c r="I33" s="16"/>
      <c r="J33" s="17"/>
      <c r="K33" s="130" t="s">
        <v>309</v>
      </c>
      <c r="L33" s="131"/>
      <c r="M33" s="126"/>
      <c r="N33" s="126"/>
      <c r="O33" s="413">
        <f>SUM(認定判定!C34:C35)</f>
        <v>0</v>
      </c>
      <c r="P33" s="413"/>
      <c r="Q33" s="413"/>
      <c r="R33" s="144" t="str">
        <f>認定判定!D9</f>
        <v>円</v>
      </c>
      <c r="S33" s="37"/>
      <c r="T33" s="9"/>
    </row>
    <row r="34" spans="1:20" ht="18" customHeight="1" x14ac:dyDescent="0.15">
      <c r="A34" s="22"/>
      <c r="B34" s="23"/>
      <c r="C34" s="23"/>
      <c r="D34" s="38"/>
      <c r="E34" s="38"/>
      <c r="F34" s="38"/>
      <c r="G34" s="38"/>
      <c r="H34" s="38"/>
      <c r="I34" s="38"/>
      <c r="J34" s="38"/>
      <c r="K34" s="38"/>
      <c r="L34" s="38"/>
      <c r="M34" s="38"/>
      <c r="N34" s="38"/>
      <c r="O34" s="38"/>
      <c r="P34" s="38"/>
      <c r="Q34" s="38"/>
      <c r="R34" s="38"/>
      <c r="S34" s="38"/>
      <c r="T34" s="24"/>
    </row>
    <row r="35" spans="1:20" ht="17.45" customHeight="1" x14ac:dyDescent="0.15">
      <c r="C35" s="3" t="s">
        <v>37</v>
      </c>
    </row>
    <row r="36" spans="1:20" ht="17.45" customHeight="1" x14ac:dyDescent="0.15">
      <c r="C36" s="3" t="s">
        <v>38</v>
      </c>
      <c r="D36" s="20" t="s">
        <v>39</v>
      </c>
      <c r="E36" s="20"/>
      <c r="F36" s="20"/>
      <c r="G36" s="20"/>
      <c r="H36" s="20"/>
      <c r="I36" s="20"/>
      <c r="J36" s="20"/>
      <c r="K36" s="20"/>
      <c r="L36" s="20"/>
      <c r="M36" s="20"/>
      <c r="N36" s="20"/>
      <c r="O36" s="20"/>
      <c r="P36" s="20"/>
      <c r="Q36" s="20"/>
      <c r="R36" s="20"/>
      <c r="S36" s="139"/>
    </row>
    <row r="37" spans="1:20" s="3" customFormat="1" ht="17.45" customHeight="1" x14ac:dyDescent="0.15">
      <c r="C37" s="3" t="s">
        <v>40</v>
      </c>
      <c r="D37" s="333" t="s">
        <v>41</v>
      </c>
      <c r="E37" s="333"/>
      <c r="F37" s="333"/>
      <c r="G37" s="333"/>
      <c r="H37" s="333"/>
      <c r="I37" s="333"/>
      <c r="J37" s="333"/>
      <c r="K37" s="333"/>
      <c r="L37" s="333"/>
      <c r="M37" s="333"/>
      <c r="N37" s="333"/>
      <c r="O37" s="333"/>
      <c r="P37" s="333"/>
      <c r="Q37" s="333"/>
      <c r="R37" s="333"/>
      <c r="S37" s="139"/>
    </row>
    <row r="38" spans="1:20" s="3" customFormat="1" ht="17.45" customHeight="1" x14ac:dyDescent="0.15">
      <c r="C38" s="138"/>
      <c r="D38" s="333"/>
      <c r="E38" s="333"/>
      <c r="F38" s="333"/>
      <c r="G38" s="333"/>
      <c r="H38" s="333"/>
      <c r="I38" s="333"/>
      <c r="J38" s="333"/>
      <c r="K38" s="333"/>
      <c r="L38" s="333"/>
      <c r="M38" s="333"/>
      <c r="N38" s="333"/>
      <c r="O38" s="333"/>
      <c r="P38" s="333"/>
      <c r="Q38" s="333"/>
      <c r="R38" s="333"/>
      <c r="S38" s="20"/>
    </row>
    <row r="39" spans="1:20" s="3" customFormat="1" ht="17.45" customHeight="1" x14ac:dyDescent="0.15">
      <c r="C39" s="223"/>
      <c r="D39" s="223"/>
      <c r="E39" s="223"/>
      <c r="F39" s="223"/>
      <c r="G39" s="223"/>
      <c r="H39" s="223"/>
      <c r="I39" s="223"/>
      <c r="J39" s="223"/>
      <c r="K39" s="223"/>
      <c r="L39" s="223"/>
      <c r="M39" s="223"/>
      <c r="N39" s="223"/>
      <c r="O39" s="223"/>
      <c r="P39" s="223"/>
      <c r="Q39" s="223"/>
      <c r="R39" s="223"/>
      <c r="S39" s="20"/>
    </row>
    <row r="40" spans="1:20" s="3" customFormat="1" ht="17.45" customHeight="1" x14ac:dyDescent="0.15">
      <c r="D40" s="3" t="str">
        <f>VLOOKUP(認定判定!C5,市町村!A:C,3,FALSE)&amp;""</f>
        <v>番号</v>
      </c>
    </row>
    <row r="41" spans="1:20" s="3" customFormat="1" ht="17.45" customHeight="1" x14ac:dyDescent="0.15">
      <c r="D41" s="3" t="s">
        <v>42</v>
      </c>
    </row>
    <row r="42" spans="1:20" s="3" customFormat="1" ht="17.45" customHeight="1" x14ac:dyDescent="0.15">
      <c r="D42" s="3" t="s">
        <v>43</v>
      </c>
    </row>
    <row r="43" spans="1:20" ht="17.45" customHeight="1" x14ac:dyDescent="0.15">
      <c r="G43" s="4"/>
      <c r="H43" s="3" t="str">
        <f>IF(J43&lt;&gt;"","認定者名","")</f>
        <v/>
      </c>
      <c r="J43" s="3" t="str">
        <f>VLOOKUP(認定判定!C5,市町村!A:B,2,FALSE)&amp;""</f>
        <v/>
      </c>
      <c r="K43" s="4"/>
      <c r="S43" s="4"/>
      <c r="T43" s="4"/>
    </row>
    <row r="44" spans="1:20" ht="17.45" customHeight="1" x14ac:dyDescent="0.15">
      <c r="S44" s="4"/>
      <c r="T44" s="4"/>
    </row>
    <row r="45" spans="1:20" s="3" customFormat="1" ht="17.45" customHeight="1" x14ac:dyDescent="0.15">
      <c r="C45" s="3" t="s">
        <v>314</v>
      </c>
    </row>
    <row r="46" spans="1:20" s="3" customFormat="1" ht="17.45" customHeight="1" x14ac:dyDescent="0.15"/>
    <row r="47" spans="1:20" s="3" customFormat="1" ht="17.45" customHeight="1" x14ac:dyDescent="0.15"/>
    <row r="48" spans="1:20" s="3" customFormat="1" ht="17.45" customHeight="1" x14ac:dyDescent="0.15"/>
  </sheetData>
  <sheetProtection password="EFF8" sheet="1" objects="1" scenarios="1"/>
  <mergeCells count="33">
    <mergeCell ref="L12:Q12"/>
    <mergeCell ref="B14:S15"/>
    <mergeCell ref="B5:S5"/>
    <mergeCell ref="M7:Q7"/>
    <mergeCell ref="D8:F8"/>
    <mergeCell ref="C9:I11"/>
    <mergeCell ref="L9:Q9"/>
    <mergeCell ref="L10:Q10"/>
    <mergeCell ref="L11:Q11"/>
    <mergeCell ref="A2:G2"/>
    <mergeCell ref="H2:M2"/>
    <mergeCell ref="N2:T2"/>
    <mergeCell ref="A3:G3"/>
    <mergeCell ref="H3:M3"/>
    <mergeCell ref="N3:T3"/>
    <mergeCell ref="O26:Q26"/>
    <mergeCell ref="O27:Q27"/>
    <mergeCell ref="O29:R29"/>
    <mergeCell ref="C17:R17"/>
    <mergeCell ref="E20:F20"/>
    <mergeCell ref="G20:H21"/>
    <mergeCell ref="E21:F21"/>
    <mergeCell ref="L19:M19"/>
    <mergeCell ref="O20:R20"/>
    <mergeCell ref="O21:R21"/>
    <mergeCell ref="O23:Q23"/>
    <mergeCell ref="O24:Q24"/>
    <mergeCell ref="D29:H29"/>
    <mergeCell ref="O30:R30"/>
    <mergeCell ref="O32:Q32"/>
    <mergeCell ref="O33:Q33"/>
    <mergeCell ref="E30:G30"/>
    <mergeCell ref="D37:R38"/>
  </mergeCells>
  <phoneticPr fontId="2"/>
  <conditionalFormatting sqref="C9:I12">
    <cfRule type="cellIs" dxfId="7" priority="5"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79998168889431442"/>
  </sheetPr>
  <dimension ref="A1:T50"/>
  <sheetViews>
    <sheetView showGridLines="0" view="pageBreakPreview" zoomScale="85" zoomScaleNormal="100" zoomScaleSheetLayoutView="85" workbookViewId="0">
      <selection activeCell="A2" sqref="A2:G2"/>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thickBot="1" x14ac:dyDescent="0.2">
      <c r="A1" s="386" t="s">
        <v>65</v>
      </c>
      <c r="B1" s="387"/>
      <c r="C1" s="387"/>
      <c r="D1" s="387"/>
      <c r="E1" s="387"/>
      <c r="F1" s="387"/>
      <c r="G1" s="387"/>
      <c r="H1" s="388"/>
      <c r="I1" s="388"/>
      <c r="J1" s="388"/>
      <c r="K1" s="388"/>
      <c r="L1" s="388"/>
      <c r="M1" s="388"/>
      <c r="N1" s="388"/>
      <c r="O1" s="388"/>
      <c r="P1" s="388"/>
      <c r="Q1" s="388"/>
      <c r="R1" s="388"/>
      <c r="S1" s="388"/>
      <c r="T1" s="383"/>
    </row>
    <row r="2" spans="1:20" ht="21" customHeight="1" thickTop="1" thickBot="1" x14ac:dyDescent="0.2">
      <c r="A2" s="380"/>
      <c r="B2" s="381"/>
      <c r="C2" s="381"/>
      <c r="D2" s="381"/>
      <c r="E2" s="381"/>
      <c r="F2" s="381"/>
      <c r="G2" s="382"/>
      <c r="H2" s="383"/>
      <c r="I2" s="384"/>
      <c r="J2" s="384"/>
      <c r="K2" s="384"/>
      <c r="L2" s="384"/>
      <c r="M2" s="384"/>
      <c r="N2" s="384"/>
      <c r="O2" s="384"/>
      <c r="P2" s="384"/>
      <c r="Q2" s="384"/>
      <c r="R2" s="384"/>
      <c r="S2" s="384"/>
      <c r="T2" s="384"/>
    </row>
    <row r="3" spans="1:20" ht="21" customHeight="1" thickTop="1" x14ac:dyDescent="0.15">
      <c r="A3" s="385"/>
      <c r="B3" s="385"/>
      <c r="C3" s="385"/>
      <c r="D3" s="385"/>
      <c r="E3" s="385"/>
      <c r="F3" s="385"/>
      <c r="G3" s="385"/>
      <c r="H3" s="384"/>
      <c r="I3" s="384"/>
      <c r="J3" s="384"/>
      <c r="K3" s="384"/>
      <c r="L3" s="384"/>
      <c r="M3" s="384"/>
      <c r="N3" s="384"/>
      <c r="O3" s="384"/>
      <c r="P3" s="384"/>
      <c r="Q3" s="384"/>
      <c r="R3" s="384"/>
      <c r="S3" s="384"/>
      <c r="T3" s="384"/>
    </row>
    <row r="4" spans="1:20" ht="17.45" customHeight="1" x14ac:dyDescent="0.15">
      <c r="A4" s="3" t="s">
        <v>263</v>
      </c>
    </row>
    <row r="5" spans="1:20" ht="17.25" x14ac:dyDescent="0.2">
      <c r="A5" s="5"/>
      <c r="B5" s="316" t="s">
        <v>264</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IF(認定判定!$H$18="","使用できません","")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45"/>
      <c r="D12" s="45"/>
      <c r="E12" s="45"/>
      <c r="F12" s="45"/>
      <c r="G12" s="45"/>
      <c r="H12" s="45"/>
      <c r="I12" s="45"/>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私は、表に記載する業を営んでいるが、令和２年新型コロナウイルス感染症の発生の影響に起因して、下記のとおり、"&amp;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表に記載する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17.25" customHeight="1" thickBot="1" x14ac:dyDescent="0.2">
      <c r="A16" s="7"/>
      <c r="B16" s="8" t="s">
        <v>67</v>
      </c>
      <c r="C16" s="46"/>
      <c r="D16" s="46"/>
      <c r="E16" s="46"/>
      <c r="F16" s="46"/>
      <c r="G16" s="46"/>
      <c r="H16" s="46"/>
      <c r="I16" s="46"/>
      <c r="J16" s="46"/>
      <c r="K16" s="46"/>
      <c r="L16" s="46"/>
      <c r="M16" s="46"/>
      <c r="N16" s="46"/>
      <c r="O16" s="46"/>
      <c r="P16" s="46"/>
      <c r="Q16" s="46"/>
      <c r="R16" s="46"/>
      <c r="S16" s="46"/>
      <c r="T16" s="9"/>
    </row>
    <row r="17" spans="1:20" ht="17.45" customHeight="1" thickTop="1" thickBot="1" x14ac:dyDescent="0.2">
      <c r="A17" s="7"/>
      <c r="B17" s="422" t="str">
        <f>認定判定!$G$27</f>
        <v>　　　　　　　　　　　　　　　　　　業</v>
      </c>
      <c r="C17" s="423"/>
      <c r="D17" s="423"/>
      <c r="E17" s="423"/>
      <c r="F17" s="423"/>
      <c r="G17" s="424"/>
      <c r="H17" s="425" t="str">
        <f>認定判定!$G$28</f>
        <v/>
      </c>
      <c r="I17" s="421"/>
      <c r="J17" s="421"/>
      <c r="K17" s="421"/>
      <c r="L17" s="421"/>
      <c r="M17" s="421"/>
      <c r="N17" s="421" t="str">
        <f>認定判定!$G$29</f>
        <v/>
      </c>
      <c r="O17" s="421"/>
      <c r="P17" s="421"/>
      <c r="Q17" s="421"/>
      <c r="R17" s="421"/>
      <c r="S17" s="421"/>
      <c r="T17" s="9"/>
    </row>
    <row r="18" spans="1:20" ht="17.45" customHeight="1" thickTop="1" x14ac:dyDescent="0.15">
      <c r="A18" s="7"/>
      <c r="B18" s="420" t="str">
        <f>認定判定!$G$30</f>
        <v/>
      </c>
      <c r="C18" s="420"/>
      <c r="D18" s="420"/>
      <c r="E18" s="420"/>
      <c r="F18" s="420"/>
      <c r="G18" s="420"/>
      <c r="H18" s="421" t="str">
        <f>認定判定!$G$31</f>
        <v/>
      </c>
      <c r="I18" s="421"/>
      <c r="J18" s="421"/>
      <c r="K18" s="421"/>
      <c r="L18" s="421"/>
      <c r="M18" s="421"/>
      <c r="N18" s="421" t="str">
        <f>認定判定!$G$32</f>
        <v/>
      </c>
      <c r="O18" s="421"/>
      <c r="P18" s="421"/>
      <c r="Q18" s="421"/>
      <c r="R18" s="421"/>
      <c r="S18" s="421"/>
      <c r="T18" s="9"/>
    </row>
    <row r="19" spans="1:20" ht="17.45" customHeight="1" x14ac:dyDescent="0.15">
      <c r="A19" s="7"/>
      <c r="B19" s="375" t="s">
        <v>84</v>
      </c>
      <c r="C19" s="375"/>
      <c r="D19" s="375"/>
      <c r="E19" s="375"/>
      <c r="F19" s="375"/>
      <c r="G19" s="375"/>
      <c r="H19" s="375"/>
      <c r="I19" s="375"/>
      <c r="J19" s="375"/>
      <c r="K19" s="375"/>
      <c r="L19" s="375"/>
      <c r="M19" s="375"/>
      <c r="N19" s="375"/>
      <c r="O19" s="375"/>
      <c r="P19" s="375"/>
      <c r="Q19" s="375"/>
      <c r="R19" s="375"/>
      <c r="S19" s="375"/>
      <c r="T19" s="9"/>
    </row>
    <row r="20" spans="1:20" ht="17.45" customHeight="1" x14ac:dyDescent="0.15">
      <c r="A20" s="7"/>
      <c r="B20" s="376"/>
      <c r="C20" s="376"/>
      <c r="D20" s="376"/>
      <c r="E20" s="376"/>
      <c r="F20" s="376"/>
      <c r="G20" s="376"/>
      <c r="H20" s="376"/>
      <c r="I20" s="376"/>
      <c r="J20" s="376"/>
      <c r="K20" s="376"/>
      <c r="L20" s="376"/>
      <c r="M20" s="376"/>
      <c r="N20" s="376"/>
      <c r="O20" s="376"/>
      <c r="P20" s="376"/>
      <c r="Q20" s="376"/>
      <c r="R20" s="376"/>
      <c r="S20" s="376"/>
      <c r="T20" s="9"/>
    </row>
    <row r="21" spans="1:20" ht="17.45" customHeight="1" x14ac:dyDescent="0.15">
      <c r="A21" s="7"/>
      <c r="B21" s="376"/>
      <c r="C21" s="376"/>
      <c r="D21" s="376"/>
      <c r="E21" s="376"/>
      <c r="F21" s="376"/>
      <c r="G21" s="376"/>
      <c r="H21" s="376"/>
      <c r="I21" s="376"/>
      <c r="J21" s="376"/>
      <c r="K21" s="376"/>
      <c r="L21" s="376"/>
      <c r="M21" s="376"/>
      <c r="N21" s="376"/>
      <c r="O21" s="376"/>
      <c r="P21" s="376"/>
      <c r="Q21" s="376"/>
      <c r="R21" s="376"/>
      <c r="S21" s="376"/>
      <c r="T21" s="9"/>
    </row>
    <row r="22" spans="1:20" ht="17.45" customHeight="1" x14ac:dyDescent="0.15">
      <c r="A22" s="7"/>
      <c r="B22" s="8"/>
      <c r="C22" s="324" t="s">
        <v>22</v>
      </c>
      <c r="D22" s="324"/>
      <c r="E22" s="324"/>
      <c r="F22" s="324"/>
      <c r="G22" s="324"/>
      <c r="H22" s="324"/>
      <c r="I22" s="324"/>
      <c r="J22" s="324"/>
      <c r="K22" s="324"/>
      <c r="L22" s="324"/>
      <c r="M22" s="324"/>
      <c r="N22" s="324"/>
      <c r="O22" s="324"/>
      <c r="P22" s="324"/>
      <c r="Q22" s="324"/>
      <c r="R22" s="324"/>
      <c r="S22" s="47"/>
      <c r="T22" s="9"/>
    </row>
    <row r="23" spans="1:20" ht="17.45" customHeight="1" x14ac:dyDescent="0.15">
      <c r="A23" s="7"/>
      <c r="B23" s="8"/>
      <c r="C23" s="8" t="s">
        <v>76</v>
      </c>
      <c r="D23" s="8"/>
      <c r="E23" s="8"/>
      <c r="F23" s="8"/>
      <c r="G23" s="8"/>
      <c r="H23" s="8"/>
      <c r="I23" s="8"/>
      <c r="J23" s="8"/>
      <c r="K23" s="8"/>
      <c r="L23" s="8"/>
      <c r="M23" s="8"/>
      <c r="T23" s="9"/>
    </row>
    <row r="24" spans="1:20" ht="17.45" customHeight="1" x14ac:dyDescent="0.15">
      <c r="A24" s="7"/>
      <c r="B24" s="8"/>
      <c r="C24" s="8"/>
      <c r="D24" s="8" t="s">
        <v>77</v>
      </c>
      <c r="E24" s="8"/>
      <c r="F24" s="8"/>
      <c r="G24" s="8"/>
      <c r="H24" s="8"/>
      <c r="I24" s="8"/>
      <c r="J24" s="8"/>
      <c r="K24" s="8"/>
      <c r="L24" s="8"/>
      <c r="M24" s="8"/>
      <c r="T24" s="9"/>
    </row>
    <row r="25" spans="1:20" ht="17.45" customHeight="1" x14ac:dyDescent="0.15">
      <c r="A25" s="7"/>
      <c r="B25" s="8"/>
      <c r="C25" s="8"/>
      <c r="D25" s="8"/>
      <c r="E25" s="372" t="s">
        <v>47</v>
      </c>
      <c r="F25" s="372"/>
      <c r="G25" s="373" t="s">
        <v>26</v>
      </c>
      <c r="H25" s="373"/>
      <c r="I25" s="8"/>
      <c r="J25" s="12"/>
      <c r="L25" s="377" t="s">
        <v>72</v>
      </c>
      <c r="M25" s="377"/>
      <c r="N25" s="428">
        <f>認定判定!$C$44</f>
        <v>0</v>
      </c>
      <c r="O25" s="428"/>
      <c r="P25" s="428"/>
      <c r="Q25" s="52"/>
      <c r="S25" s="51"/>
      <c r="T25" s="9"/>
    </row>
    <row r="26" spans="1:20" ht="17.45" customHeight="1" x14ac:dyDescent="0.15">
      <c r="A26" s="7"/>
      <c r="B26" s="8"/>
      <c r="C26" s="8"/>
      <c r="D26" s="8"/>
      <c r="E26" s="374" t="s">
        <v>91</v>
      </c>
      <c r="F26" s="374"/>
      <c r="G26" s="373"/>
      <c r="H26" s="373"/>
      <c r="I26" s="8"/>
      <c r="J26" s="12"/>
      <c r="K26" s="12"/>
      <c r="L26" s="426"/>
      <c r="M26" s="426"/>
      <c r="N26" s="427"/>
      <c r="O26" s="427"/>
      <c r="P26" s="427"/>
      <c r="Q26" s="57"/>
      <c r="R26" s="53"/>
      <c r="S26" s="12"/>
      <c r="T26" s="9"/>
    </row>
    <row r="27" spans="1:20" ht="17.45" customHeight="1" x14ac:dyDescent="0.15">
      <c r="A27" s="7"/>
      <c r="B27" s="8"/>
      <c r="C27" s="8"/>
      <c r="D27" s="8"/>
      <c r="E27" s="16" t="s">
        <v>78</v>
      </c>
      <c r="F27" s="16"/>
      <c r="G27" s="16"/>
      <c r="H27" s="16"/>
      <c r="I27" s="16"/>
      <c r="J27" s="17"/>
      <c r="K27" s="17"/>
      <c r="L27" s="17"/>
      <c r="M27" s="12"/>
      <c r="N27" s="413">
        <f>認定判定!$C$31</f>
        <v>0</v>
      </c>
      <c r="O27" s="413"/>
      <c r="P27" s="413"/>
      <c r="Q27" s="56" t="str">
        <f>認定判定!$D$9</f>
        <v>円</v>
      </c>
      <c r="R27" s="12"/>
      <c r="S27" s="17"/>
      <c r="T27" s="9"/>
    </row>
    <row r="28" spans="1:20" ht="17.45" customHeight="1" x14ac:dyDescent="0.15">
      <c r="A28" s="7"/>
      <c r="B28" s="8"/>
      <c r="C28" s="8"/>
      <c r="D28" s="8"/>
      <c r="E28" s="16" t="s">
        <v>60</v>
      </c>
      <c r="F28" s="16"/>
      <c r="G28" s="16"/>
      <c r="H28" s="16"/>
      <c r="I28" s="16"/>
      <c r="J28" s="17"/>
      <c r="K28" s="17"/>
      <c r="L28" s="17"/>
      <c r="M28" s="17"/>
      <c r="N28" s="413">
        <f>SUM(認定判定!$C$37:$C$39)</f>
        <v>0</v>
      </c>
      <c r="O28" s="413"/>
      <c r="P28" s="413"/>
      <c r="Q28" s="56" t="str">
        <f>認定判定!$D$9</f>
        <v>円</v>
      </c>
      <c r="R28" s="12"/>
      <c r="S28" s="17"/>
      <c r="T28" s="9"/>
    </row>
    <row r="29" spans="1:20" ht="17.45" customHeight="1" x14ac:dyDescent="0.15">
      <c r="A29" s="7"/>
      <c r="B29" s="8"/>
      <c r="C29" s="8"/>
      <c r="D29" s="8"/>
      <c r="E29" s="16" t="s">
        <v>92</v>
      </c>
      <c r="F29" s="16"/>
      <c r="G29" s="16"/>
      <c r="H29" s="16"/>
      <c r="I29" s="16"/>
      <c r="J29" s="17"/>
      <c r="K29" s="17"/>
      <c r="L29" s="17"/>
      <c r="M29" s="17"/>
      <c r="N29" s="413">
        <f>ROUNDDOWN((SUM(認定判定!$C$37:$C$39)/3),0)</f>
        <v>0</v>
      </c>
      <c r="O29" s="413"/>
      <c r="P29" s="413"/>
      <c r="Q29" s="56" t="str">
        <f>認定判定!$D$9</f>
        <v>円</v>
      </c>
      <c r="R29" s="12"/>
      <c r="S29" s="17"/>
      <c r="T29" s="9"/>
    </row>
    <row r="30" spans="1:20" ht="17.45" customHeight="1" x14ac:dyDescent="0.15">
      <c r="A30" s="7"/>
      <c r="B30" s="8"/>
      <c r="C30" s="8"/>
      <c r="D30" s="8"/>
      <c r="E30" s="449" t="s">
        <v>62</v>
      </c>
      <c r="F30" s="449"/>
      <c r="G30" s="16"/>
      <c r="H30" s="16"/>
      <c r="I30" s="16"/>
      <c r="J30" s="17"/>
      <c r="K30" s="17"/>
      <c r="L30" s="17"/>
      <c r="M30" s="17"/>
      <c r="N30" s="61"/>
      <c r="O30" s="61"/>
      <c r="P30" s="61"/>
      <c r="Q30" s="59"/>
      <c r="R30" s="12"/>
      <c r="S30" s="17"/>
      <c r="T30" s="9"/>
    </row>
    <row r="31" spans="1:20" ht="17.45" customHeight="1" x14ac:dyDescent="0.15">
      <c r="A31" s="7"/>
      <c r="B31" s="8"/>
      <c r="C31" s="8"/>
      <c r="D31" s="8"/>
      <c r="E31" s="450" t="s">
        <v>52</v>
      </c>
      <c r="F31" s="451"/>
      <c r="G31" s="16"/>
      <c r="H31" s="16"/>
      <c r="I31" s="16"/>
      <c r="J31" s="17"/>
      <c r="K31" s="17"/>
      <c r="L31" s="17"/>
      <c r="M31" s="17"/>
      <c r="N31" s="61"/>
      <c r="O31" s="61"/>
      <c r="P31" s="61"/>
      <c r="Q31" s="59"/>
      <c r="R31" s="12"/>
      <c r="S31" s="17"/>
      <c r="T31" s="9"/>
    </row>
    <row r="32" spans="1:20" ht="17.45" customHeight="1" x14ac:dyDescent="0.15">
      <c r="A32" s="7"/>
      <c r="B32" s="8"/>
      <c r="C32" s="8"/>
      <c r="D32" s="8" t="s">
        <v>80</v>
      </c>
      <c r="E32" s="58"/>
      <c r="F32" s="8"/>
      <c r="G32" s="8"/>
      <c r="H32" s="8"/>
      <c r="I32" s="8"/>
      <c r="J32" s="8"/>
      <c r="K32" s="8"/>
      <c r="L32" s="8"/>
      <c r="M32" s="17"/>
      <c r="N32" s="446"/>
      <c r="O32" s="446"/>
      <c r="P32" s="446"/>
      <c r="Q32" s="59"/>
      <c r="R32" s="17"/>
      <c r="S32" s="8"/>
      <c r="T32" s="9"/>
    </row>
    <row r="33" spans="1:20" ht="17.45" customHeight="1" x14ac:dyDescent="0.15">
      <c r="A33" s="7"/>
      <c r="B33" s="8"/>
      <c r="C33" s="8"/>
      <c r="D33" s="37"/>
      <c r="E33" s="444" t="s">
        <v>93</v>
      </c>
      <c r="F33" s="444"/>
      <c r="G33" s="444"/>
      <c r="H33" s="37"/>
      <c r="I33" s="37"/>
      <c r="J33" s="37"/>
      <c r="K33" s="37"/>
      <c r="L33" s="377" t="s">
        <v>72</v>
      </c>
      <c r="M33" s="377"/>
      <c r="N33" s="430">
        <f>認定判定!$C$47</f>
        <v>0</v>
      </c>
      <c r="O33" s="430"/>
      <c r="P33" s="430"/>
      <c r="Q33" s="430"/>
      <c r="R33" s="8"/>
      <c r="S33" s="37"/>
      <c r="T33" s="9"/>
    </row>
    <row r="34" spans="1:20" ht="17.45" customHeight="1" x14ac:dyDescent="0.15">
      <c r="A34" s="7"/>
      <c r="B34" s="8"/>
      <c r="C34" s="8"/>
      <c r="D34" s="58"/>
      <c r="E34" s="445" t="s">
        <v>94</v>
      </c>
      <c r="F34" s="445"/>
      <c r="G34" s="445"/>
      <c r="H34" s="37"/>
      <c r="I34" s="37"/>
      <c r="J34" s="37"/>
      <c r="K34" s="37"/>
      <c r="L34" s="37"/>
      <c r="M34" s="8"/>
      <c r="N34" s="8"/>
      <c r="O34" s="8"/>
      <c r="P34" s="8"/>
      <c r="Q34" s="8"/>
      <c r="R34" s="8"/>
      <c r="S34" s="37"/>
      <c r="T34" s="9"/>
    </row>
    <row r="35" spans="1:20" ht="17.45" customHeight="1" x14ac:dyDescent="0.15">
      <c r="A35" s="7"/>
      <c r="B35" s="8"/>
      <c r="C35" s="8"/>
      <c r="D35" s="58"/>
      <c r="E35" s="16" t="s">
        <v>95</v>
      </c>
      <c r="F35" s="16"/>
      <c r="G35" s="16"/>
      <c r="H35" s="16"/>
      <c r="I35" s="16"/>
      <c r="J35" s="17"/>
      <c r="K35" s="17"/>
      <c r="L35" s="17"/>
      <c r="M35" s="17"/>
      <c r="N35" s="413">
        <f>SUM(認定判定!$C$34:$C$35)</f>
        <v>0</v>
      </c>
      <c r="O35" s="413"/>
      <c r="P35" s="413"/>
      <c r="Q35" s="56" t="str">
        <f>認定判定!$D$9</f>
        <v>円</v>
      </c>
      <c r="R35" s="8"/>
      <c r="S35" s="37"/>
      <c r="T35" s="9"/>
    </row>
    <row r="36" spans="1:20" ht="17.45" customHeight="1" x14ac:dyDescent="0.15">
      <c r="A36" s="22"/>
      <c r="B36" s="23"/>
      <c r="C36" s="23"/>
      <c r="D36" s="38"/>
      <c r="E36" s="38"/>
      <c r="F36" s="38"/>
      <c r="G36" s="38"/>
      <c r="H36" s="38"/>
      <c r="I36" s="38"/>
      <c r="J36" s="38"/>
      <c r="K36" s="38"/>
      <c r="L36" s="38"/>
      <c r="M36" s="38"/>
      <c r="N36" s="38"/>
      <c r="O36" s="38"/>
      <c r="P36" s="38"/>
      <c r="Q36" s="38"/>
      <c r="R36" s="38"/>
      <c r="S36" s="38"/>
      <c r="T36" s="24"/>
    </row>
    <row r="37" spans="1:20" ht="17.45" customHeight="1" x14ac:dyDescent="0.15">
      <c r="C37" s="3" t="s">
        <v>37</v>
      </c>
    </row>
    <row r="38" spans="1:20" ht="17.45" customHeight="1" x14ac:dyDescent="0.15">
      <c r="C38" s="3" t="s">
        <v>38</v>
      </c>
      <c r="D38" s="20" t="s">
        <v>39</v>
      </c>
      <c r="E38" s="20"/>
      <c r="F38" s="20"/>
      <c r="G38" s="20"/>
      <c r="H38" s="20"/>
      <c r="I38" s="20"/>
      <c r="J38" s="20"/>
      <c r="K38" s="20"/>
      <c r="L38" s="20"/>
      <c r="M38" s="20"/>
      <c r="N38" s="20"/>
      <c r="O38" s="20"/>
      <c r="P38" s="20"/>
      <c r="Q38" s="20"/>
      <c r="R38" s="20"/>
      <c r="S38" s="49"/>
    </row>
    <row r="39" spans="1:20" s="3" customFormat="1" ht="17.45" customHeight="1" x14ac:dyDescent="0.15">
      <c r="C39" s="3" t="s">
        <v>40</v>
      </c>
      <c r="D39" s="333" t="s">
        <v>41</v>
      </c>
      <c r="E39" s="333"/>
      <c r="F39" s="333"/>
      <c r="G39" s="333"/>
      <c r="H39" s="333"/>
      <c r="I39" s="333"/>
      <c r="J39" s="333"/>
      <c r="K39" s="333"/>
      <c r="L39" s="333"/>
      <c r="M39" s="333"/>
      <c r="N39" s="333"/>
      <c r="O39" s="333"/>
      <c r="P39" s="333"/>
      <c r="Q39" s="333"/>
      <c r="R39" s="333"/>
      <c r="S39" s="49"/>
    </row>
    <row r="40" spans="1:20" s="3" customFormat="1" ht="17.45" customHeight="1" x14ac:dyDescent="0.15">
      <c r="C40" s="48"/>
      <c r="D40" s="333"/>
      <c r="E40" s="333"/>
      <c r="F40" s="333"/>
      <c r="G40" s="333"/>
      <c r="H40" s="333"/>
      <c r="I40" s="333"/>
      <c r="J40" s="333"/>
      <c r="K40" s="333"/>
      <c r="L40" s="333"/>
      <c r="M40" s="333"/>
      <c r="N40" s="333"/>
      <c r="O40" s="333"/>
      <c r="P40" s="333"/>
      <c r="Q40" s="333"/>
      <c r="R40" s="333"/>
      <c r="S40" s="20"/>
    </row>
    <row r="41" spans="1:20" s="3" customFormat="1" ht="17.45" customHeight="1" x14ac:dyDescent="0.15">
      <c r="C41" s="48"/>
      <c r="D41" s="48"/>
      <c r="E41" s="48"/>
      <c r="F41" s="48"/>
      <c r="G41" s="48"/>
      <c r="H41" s="48"/>
      <c r="I41" s="48"/>
      <c r="J41" s="48"/>
      <c r="K41" s="48"/>
      <c r="L41" s="48"/>
      <c r="M41" s="48"/>
      <c r="N41" s="48"/>
      <c r="O41" s="48"/>
      <c r="P41" s="48"/>
      <c r="Q41" s="48"/>
      <c r="R41" s="48"/>
    </row>
    <row r="42" spans="1:20" s="3" customFormat="1" ht="17.45" customHeight="1" x14ac:dyDescent="0.15">
      <c r="D42" s="3" t="str">
        <f>VLOOKUP(認定判定!$C$5,市町村!A:C,3,FALSE)&amp;""</f>
        <v>番号</v>
      </c>
    </row>
    <row r="43" spans="1:20" s="3" customFormat="1" ht="17.45" customHeight="1" x14ac:dyDescent="0.15">
      <c r="D43" s="3" t="s">
        <v>42</v>
      </c>
    </row>
    <row r="44" spans="1:20" s="3" customFormat="1" ht="17.45" customHeight="1" x14ac:dyDescent="0.15">
      <c r="D44" s="3" t="s">
        <v>43</v>
      </c>
    </row>
    <row r="45" spans="1:20" ht="17.45" customHeight="1" x14ac:dyDescent="0.15">
      <c r="G45" s="4"/>
      <c r="H45" s="3" t="str">
        <f>IF($J$45&lt;&gt;"","認定者名","")</f>
        <v/>
      </c>
      <c r="J45" s="3" t="str">
        <f>VLOOKUP(認定判定!$C$5,市町村!A:C,2,FALSE)&amp;""</f>
        <v/>
      </c>
      <c r="K45" s="4"/>
      <c r="S45" s="4"/>
      <c r="T45" s="4"/>
    </row>
    <row r="46" spans="1:20" ht="17.45" customHeight="1" x14ac:dyDescent="0.15">
      <c r="S46" s="4"/>
      <c r="T46" s="4"/>
    </row>
    <row r="47" spans="1:20" s="3" customFormat="1" ht="17.45" customHeight="1" x14ac:dyDescent="0.15">
      <c r="C47" s="3" t="s">
        <v>44</v>
      </c>
    </row>
    <row r="48" spans="1:20" s="3" customFormat="1" ht="17.45" customHeight="1" x14ac:dyDescent="0.15">
      <c r="D48" s="3" t="s">
        <v>269</v>
      </c>
    </row>
    <row r="49" s="3" customFormat="1" ht="17.45" customHeight="1" x14ac:dyDescent="0.15"/>
    <row r="50" s="3" customFormat="1" ht="17.45" customHeight="1" x14ac:dyDescent="0.15"/>
  </sheetData>
  <sheetProtection password="EFF8" sheet="1" objects="1" scenarios="1"/>
  <mergeCells count="43">
    <mergeCell ref="A1:T1"/>
    <mergeCell ref="A2:G2"/>
    <mergeCell ref="H2:M2"/>
    <mergeCell ref="N2:T2"/>
    <mergeCell ref="A3:G3"/>
    <mergeCell ref="H3:M3"/>
    <mergeCell ref="N3:T3"/>
    <mergeCell ref="B18:G18"/>
    <mergeCell ref="H18:M18"/>
    <mergeCell ref="N18:S18"/>
    <mergeCell ref="B5:S5"/>
    <mergeCell ref="M7:Q7"/>
    <mergeCell ref="D8:F8"/>
    <mergeCell ref="C9:I11"/>
    <mergeCell ref="L9:Q9"/>
    <mergeCell ref="L10:Q10"/>
    <mergeCell ref="L11:Q11"/>
    <mergeCell ref="L12:Q12"/>
    <mergeCell ref="B14:S15"/>
    <mergeCell ref="B17:G17"/>
    <mergeCell ref="H17:M17"/>
    <mergeCell ref="N17:S17"/>
    <mergeCell ref="B19:S21"/>
    <mergeCell ref="C22:R22"/>
    <mergeCell ref="E25:F25"/>
    <mergeCell ref="G25:H26"/>
    <mergeCell ref="L25:M25"/>
    <mergeCell ref="N25:P25"/>
    <mergeCell ref="E26:F26"/>
    <mergeCell ref="L26:M26"/>
    <mergeCell ref="N26:P26"/>
    <mergeCell ref="N27:P27"/>
    <mergeCell ref="N28:P28"/>
    <mergeCell ref="N32:P32"/>
    <mergeCell ref="E33:G33"/>
    <mergeCell ref="L33:M33"/>
    <mergeCell ref="N33:Q33"/>
    <mergeCell ref="E34:G34"/>
    <mergeCell ref="N35:P35"/>
    <mergeCell ref="D39:R40"/>
    <mergeCell ref="N29:P29"/>
    <mergeCell ref="E30:F30"/>
    <mergeCell ref="E31:F31"/>
  </mergeCells>
  <phoneticPr fontId="2"/>
  <conditionalFormatting sqref="C9:I12">
    <cfRule type="cellIs" dxfId="6"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79998168889431442"/>
  </sheetPr>
  <dimension ref="A1:T52"/>
  <sheetViews>
    <sheetView showGridLines="0" view="pageBreakPreview" zoomScale="85" zoomScaleNormal="100" zoomScaleSheetLayoutView="85" workbookViewId="0">
      <selection activeCell="B1" sqref="B1"/>
    </sheetView>
  </sheetViews>
  <sheetFormatPr defaultRowHeight="13.5" x14ac:dyDescent="0.15"/>
  <cols>
    <col min="1" max="1" width="0.875" style="3" customWidth="1"/>
    <col min="2" max="19" width="4.875" style="3" customWidth="1"/>
    <col min="20" max="20" width="0.875" style="3" customWidth="1"/>
    <col min="21" max="16384" width="9" style="4"/>
  </cols>
  <sheetData>
    <row r="1" spans="1:20" ht="17.25" customHeight="1" x14ac:dyDescent="0.15">
      <c r="A1" s="135"/>
      <c r="B1" s="135"/>
      <c r="C1" s="135"/>
      <c r="D1" s="135"/>
      <c r="E1" s="135"/>
      <c r="F1" s="135"/>
      <c r="G1" s="135"/>
      <c r="H1" s="135"/>
      <c r="I1" s="135"/>
      <c r="J1" s="135"/>
      <c r="K1" s="135"/>
      <c r="L1" s="135"/>
      <c r="M1" s="135"/>
      <c r="N1" s="146"/>
      <c r="O1" s="146"/>
      <c r="P1" s="146"/>
      <c r="Q1" s="146"/>
      <c r="R1" s="146"/>
      <c r="S1" s="146"/>
      <c r="T1" s="146"/>
    </row>
    <row r="2" spans="1:20" ht="21" customHeight="1" x14ac:dyDescent="0.15">
      <c r="A2" s="324"/>
      <c r="B2" s="324"/>
      <c r="C2" s="324"/>
      <c r="D2" s="324"/>
      <c r="E2" s="324"/>
      <c r="F2" s="324"/>
      <c r="G2" s="324"/>
      <c r="H2" s="324"/>
      <c r="I2" s="324"/>
      <c r="J2" s="324"/>
      <c r="K2" s="324"/>
      <c r="L2" s="324"/>
      <c r="M2" s="416"/>
      <c r="N2" s="417" t="s">
        <v>65</v>
      </c>
      <c r="O2" s="418"/>
      <c r="P2" s="418"/>
      <c r="Q2" s="418"/>
      <c r="R2" s="418"/>
      <c r="S2" s="418"/>
      <c r="T2" s="419"/>
    </row>
    <row r="3" spans="1:20" ht="21" customHeight="1" x14ac:dyDescent="0.15">
      <c r="A3" s="324"/>
      <c r="B3" s="324"/>
      <c r="C3" s="324"/>
      <c r="D3" s="324"/>
      <c r="E3" s="324"/>
      <c r="F3" s="324"/>
      <c r="G3" s="324"/>
      <c r="H3" s="324"/>
      <c r="I3" s="324"/>
      <c r="J3" s="324"/>
      <c r="K3" s="324"/>
      <c r="L3" s="324"/>
      <c r="M3" s="416"/>
      <c r="N3" s="384"/>
      <c r="O3" s="384"/>
      <c r="P3" s="384"/>
      <c r="Q3" s="384"/>
      <c r="R3" s="384"/>
      <c r="S3" s="384"/>
      <c r="T3" s="384"/>
    </row>
    <row r="4" spans="1:20" ht="17.45" customHeight="1" x14ac:dyDescent="0.15">
      <c r="A4" s="3" t="s">
        <v>322</v>
      </c>
    </row>
    <row r="5" spans="1:20" ht="17.25" x14ac:dyDescent="0.2">
      <c r="A5" s="5"/>
      <c r="B5" s="316" t="s">
        <v>323</v>
      </c>
      <c r="C5" s="316"/>
      <c r="D5" s="316"/>
      <c r="E5" s="316"/>
      <c r="F5" s="316"/>
      <c r="G5" s="316"/>
      <c r="H5" s="316"/>
      <c r="I5" s="316"/>
      <c r="J5" s="316"/>
      <c r="K5" s="316"/>
      <c r="L5" s="316"/>
      <c r="M5" s="316"/>
      <c r="N5" s="316"/>
      <c r="O5" s="316"/>
      <c r="P5" s="316"/>
      <c r="Q5" s="316"/>
      <c r="R5" s="316"/>
      <c r="S5" s="316"/>
      <c r="T5" s="6"/>
    </row>
    <row r="6" spans="1:20" ht="17.25" x14ac:dyDescent="0.2">
      <c r="A6" s="7"/>
      <c r="B6" s="8"/>
      <c r="C6" s="54"/>
      <c r="D6" s="54"/>
      <c r="E6" s="54"/>
      <c r="F6" s="54"/>
      <c r="G6" s="54"/>
      <c r="H6" s="54"/>
      <c r="I6" s="54"/>
      <c r="J6" s="54"/>
      <c r="K6" s="54"/>
      <c r="L6" s="54"/>
      <c r="M6" s="54"/>
      <c r="N6" s="54"/>
      <c r="O6" s="54"/>
      <c r="P6" s="54"/>
      <c r="Q6" s="54"/>
      <c r="R6" s="54"/>
      <c r="S6" s="54"/>
      <c r="T6" s="9"/>
    </row>
    <row r="7" spans="1:20" x14ac:dyDescent="0.15">
      <c r="A7" s="7"/>
      <c r="B7" s="8"/>
      <c r="C7" s="8"/>
      <c r="D7" s="8"/>
      <c r="E7" s="8"/>
      <c r="F7" s="8"/>
      <c r="G7" s="8"/>
      <c r="H7" s="8"/>
      <c r="I7" s="8"/>
      <c r="J7" s="8"/>
      <c r="K7" s="8"/>
      <c r="L7" s="8"/>
      <c r="M7" s="395" t="str">
        <f>IF(認定判定!J2&gt;0,認定判定!J2,"令和　　　年　　　月　　　日")</f>
        <v>令和　　　年　　　月　　　日</v>
      </c>
      <c r="N7" s="395"/>
      <c r="O7" s="395"/>
      <c r="P7" s="395"/>
      <c r="Q7" s="395"/>
      <c r="R7" s="8"/>
      <c r="S7" s="8"/>
      <c r="T7" s="9"/>
    </row>
    <row r="8" spans="1:20" ht="17.45" customHeight="1" x14ac:dyDescent="0.15">
      <c r="A8" s="7"/>
      <c r="B8" s="8"/>
      <c r="C8" s="8"/>
      <c r="D8" s="318" t="str">
        <f>IF(認定判定!C5&gt;0,認定判定!C5,"")</f>
        <v>　　　</v>
      </c>
      <c r="E8" s="318"/>
      <c r="F8" s="318"/>
      <c r="G8" s="8" t="s">
        <v>17</v>
      </c>
      <c r="H8" s="8"/>
      <c r="I8" s="8"/>
      <c r="J8" s="8"/>
      <c r="K8" s="8"/>
      <c r="L8" s="8"/>
      <c r="M8" s="8"/>
      <c r="N8" s="8"/>
      <c r="O8" s="8"/>
      <c r="P8" s="8"/>
      <c r="Q8" s="8"/>
      <c r="R8" s="8"/>
      <c r="S8" s="8"/>
      <c r="T8" s="9"/>
    </row>
    <row r="9" spans="1:20" ht="17.45" customHeight="1" x14ac:dyDescent="0.15">
      <c r="A9" s="7"/>
      <c r="B9" s="8"/>
      <c r="C9" s="319" t="str">
        <f>IF(認定判定!H18="","使用できません","")</f>
        <v>使用できません</v>
      </c>
      <c r="D9" s="319"/>
      <c r="E9" s="319"/>
      <c r="F9" s="319"/>
      <c r="G9" s="319"/>
      <c r="H9" s="319"/>
      <c r="I9" s="319"/>
      <c r="J9" s="8" t="s">
        <v>18</v>
      </c>
      <c r="K9" s="8"/>
      <c r="L9" s="321"/>
      <c r="M9" s="321"/>
      <c r="N9" s="321"/>
      <c r="O9" s="321"/>
      <c r="P9" s="321"/>
      <c r="Q9" s="321"/>
      <c r="R9" s="8"/>
      <c r="S9" s="8"/>
      <c r="T9" s="9"/>
    </row>
    <row r="10" spans="1:20" ht="17.45" customHeight="1" x14ac:dyDescent="0.15">
      <c r="A10" s="7"/>
      <c r="B10" s="8"/>
      <c r="C10" s="319"/>
      <c r="D10" s="319"/>
      <c r="E10" s="319"/>
      <c r="F10" s="319"/>
      <c r="G10" s="319"/>
      <c r="H10" s="319"/>
      <c r="I10" s="319"/>
      <c r="J10" s="8" t="s">
        <v>19</v>
      </c>
      <c r="K10" s="8"/>
      <c r="L10" s="321" t="str">
        <f>IF(認定判定!C2&gt;0,認定判定!C2,"")</f>
        <v/>
      </c>
      <c r="M10" s="321"/>
      <c r="N10" s="321"/>
      <c r="O10" s="321"/>
      <c r="P10" s="321"/>
      <c r="Q10" s="321"/>
      <c r="R10" s="8"/>
      <c r="S10" s="8"/>
      <c r="T10" s="9"/>
    </row>
    <row r="11" spans="1:20" ht="17.45" customHeight="1" x14ac:dyDescent="0.15">
      <c r="A11" s="7"/>
      <c r="B11" s="8"/>
      <c r="C11" s="319"/>
      <c r="D11" s="319"/>
      <c r="E11" s="319"/>
      <c r="F11" s="319"/>
      <c r="G11" s="319"/>
      <c r="H11" s="319"/>
      <c r="I11" s="319"/>
      <c r="J11" s="8" t="s">
        <v>20</v>
      </c>
      <c r="K11" s="8"/>
      <c r="L11" s="321" t="str">
        <f>IF(認定判定!C3&gt;0,認定判定!C3,"")</f>
        <v/>
      </c>
      <c r="M11" s="321"/>
      <c r="N11" s="321"/>
      <c r="O11" s="321"/>
      <c r="P11" s="321"/>
      <c r="Q11" s="321"/>
      <c r="T11" s="9"/>
    </row>
    <row r="12" spans="1:20" ht="17.45" customHeight="1" x14ac:dyDescent="0.15">
      <c r="A12" s="7"/>
      <c r="B12" s="8"/>
      <c r="C12" s="136"/>
      <c r="D12" s="136"/>
      <c r="E12" s="136"/>
      <c r="F12" s="136"/>
      <c r="G12" s="136"/>
      <c r="H12" s="136"/>
      <c r="I12" s="136"/>
      <c r="J12" s="11"/>
      <c r="K12" s="11"/>
      <c r="L12" s="322" t="str">
        <f>IF(認定判定!C4&gt;0,認定判定!C4,"")</f>
        <v/>
      </c>
      <c r="M12" s="322"/>
      <c r="N12" s="322"/>
      <c r="O12" s="322"/>
      <c r="P12" s="322"/>
      <c r="Q12" s="322"/>
      <c r="R12" s="11"/>
      <c r="S12" s="8"/>
      <c r="T12" s="9"/>
    </row>
    <row r="13" spans="1:20" ht="17.45" customHeight="1" x14ac:dyDescent="0.15">
      <c r="A13" s="7"/>
      <c r="B13" s="8"/>
      <c r="C13" s="8"/>
      <c r="D13" s="8"/>
      <c r="E13" s="8"/>
      <c r="F13" s="8"/>
      <c r="G13" s="8"/>
      <c r="H13" s="8"/>
      <c r="I13" s="8"/>
      <c r="J13" s="8"/>
      <c r="K13" s="8"/>
      <c r="L13" s="8"/>
      <c r="M13" s="8"/>
      <c r="N13" s="8"/>
      <c r="O13" s="8"/>
      <c r="P13" s="8"/>
      <c r="Q13" s="8"/>
      <c r="R13" s="8"/>
      <c r="S13" s="8"/>
      <c r="T13" s="9"/>
    </row>
    <row r="14" spans="1:20" ht="17.45" customHeight="1" x14ac:dyDescent="0.15">
      <c r="A14" s="7"/>
      <c r="B14" s="323" t="str">
        <f>"　　私は、"&amp; 認定判定!G27&amp;"を営んでいるが、令和２年新型コロナウイルス感染症の発生の影響に起因して、下記のとおり、"&amp; 認定判定!J5 &amp;"が生じているため、経営の安定に支障が生じておりますので、中小企業信用保険法第２条第５項第５号の規定に基づき認定されるようお願いします。"</f>
        <v>　　私は、　　　　　　　　　　　　　　　　　　業を営んでいるが、令和２年新型コロナウイルス感染症の発生の影響に起因して、下記のとおり、売上高の減少が生じているため、経営の安定に支障が生じておりますので、中小企業信用保険法第２条第５項第５号の規定に基づき認定されるようお願いします。</v>
      </c>
      <c r="C14" s="323"/>
      <c r="D14" s="323"/>
      <c r="E14" s="323"/>
      <c r="F14" s="323"/>
      <c r="G14" s="323"/>
      <c r="H14" s="323"/>
      <c r="I14" s="323"/>
      <c r="J14" s="323"/>
      <c r="K14" s="323"/>
      <c r="L14" s="323"/>
      <c r="M14" s="323"/>
      <c r="N14" s="323"/>
      <c r="O14" s="323"/>
      <c r="P14" s="323"/>
      <c r="Q14" s="323"/>
      <c r="R14" s="323"/>
      <c r="S14" s="323"/>
      <c r="T14" s="9"/>
    </row>
    <row r="15" spans="1:20" ht="26.25" customHeight="1" x14ac:dyDescent="0.15">
      <c r="A15" s="7"/>
      <c r="B15" s="323"/>
      <c r="C15" s="323"/>
      <c r="D15" s="323"/>
      <c r="E15" s="323"/>
      <c r="F15" s="323"/>
      <c r="G15" s="323"/>
      <c r="H15" s="323"/>
      <c r="I15" s="323"/>
      <c r="J15" s="323"/>
      <c r="K15" s="323"/>
      <c r="L15" s="323"/>
      <c r="M15" s="323"/>
      <c r="N15" s="323"/>
      <c r="O15" s="323"/>
      <c r="P15" s="323"/>
      <c r="Q15" s="323"/>
      <c r="R15" s="323"/>
      <c r="S15" s="323"/>
      <c r="T15" s="9"/>
    </row>
    <row r="16" spans="1:20" ht="8.25" customHeight="1" x14ac:dyDescent="0.15">
      <c r="A16" s="7"/>
      <c r="B16" s="225"/>
      <c r="C16" s="225"/>
      <c r="D16" s="225"/>
      <c r="E16" s="225"/>
      <c r="F16" s="225"/>
      <c r="G16" s="225"/>
      <c r="H16" s="225"/>
      <c r="I16" s="225"/>
      <c r="J16" s="225"/>
      <c r="K16" s="225"/>
      <c r="L16" s="225"/>
      <c r="M16" s="225"/>
      <c r="N16" s="225"/>
      <c r="O16" s="225"/>
      <c r="P16" s="225"/>
      <c r="Q16" s="225"/>
      <c r="R16" s="225"/>
      <c r="S16" s="225"/>
      <c r="T16" s="9"/>
    </row>
    <row r="17" spans="1:20" ht="17.45" customHeight="1" x14ac:dyDescent="0.15">
      <c r="A17" s="7"/>
      <c r="B17" s="8"/>
      <c r="C17" s="324" t="s">
        <v>22</v>
      </c>
      <c r="D17" s="324"/>
      <c r="E17" s="324"/>
      <c r="F17" s="324"/>
      <c r="G17" s="324"/>
      <c r="H17" s="324"/>
      <c r="I17" s="324"/>
      <c r="J17" s="324"/>
      <c r="K17" s="324"/>
      <c r="L17" s="324"/>
      <c r="M17" s="324"/>
      <c r="N17" s="324"/>
      <c r="O17" s="324"/>
      <c r="P17" s="324"/>
      <c r="Q17" s="324"/>
      <c r="R17" s="324"/>
      <c r="S17" s="137"/>
      <c r="T17" s="9"/>
    </row>
    <row r="18" spans="1:20" ht="17.45" customHeight="1" x14ac:dyDescent="0.15">
      <c r="A18" s="7"/>
      <c r="B18" s="8"/>
      <c r="C18" s="226"/>
      <c r="D18" s="226"/>
      <c r="E18" s="226"/>
      <c r="F18" s="226"/>
      <c r="G18" s="226"/>
      <c r="H18" s="226"/>
      <c r="I18" s="226"/>
      <c r="J18" s="226"/>
      <c r="K18" s="226"/>
      <c r="L18" s="226"/>
      <c r="M18" s="226"/>
      <c r="N18" s="226"/>
      <c r="O18" s="226"/>
      <c r="P18" s="226"/>
      <c r="Q18" s="226"/>
      <c r="R18" s="226"/>
      <c r="S18" s="226"/>
      <c r="T18" s="9"/>
    </row>
    <row r="19" spans="1:20" ht="17.45" customHeight="1" x14ac:dyDescent="0.15">
      <c r="A19" s="7"/>
      <c r="B19" s="8"/>
      <c r="C19" s="8" t="s">
        <v>76</v>
      </c>
      <c r="D19" s="8"/>
      <c r="E19" s="8"/>
      <c r="F19" s="8"/>
      <c r="G19" s="8"/>
      <c r="H19" s="8"/>
      <c r="I19" s="8"/>
      <c r="J19" s="8"/>
      <c r="K19" s="8"/>
      <c r="L19" s="8"/>
      <c r="M19" s="8"/>
      <c r="T19" s="9"/>
    </row>
    <row r="20" spans="1:20" ht="17.45" customHeight="1" x14ac:dyDescent="0.15">
      <c r="A20" s="7"/>
      <c r="B20" s="8"/>
      <c r="C20" s="8"/>
      <c r="D20" s="8" t="str">
        <f>"（イ）最近"&amp;DBCS(認定判定!D8)&amp;"か月間の売上高等"</f>
        <v>（イ）最近１か月間の売上高等</v>
      </c>
      <c r="E20" s="8"/>
      <c r="F20" s="8"/>
      <c r="G20" s="8"/>
      <c r="H20" s="8"/>
      <c r="I20" s="8"/>
      <c r="J20" s="8"/>
      <c r="K20" s="8"/>
      <c r="L20" s="439"/>
      <c r="M20" s="439"/>
      <c r="N20" s="149"/>
      <c r="O20" s="149"/>
      <c r="P20" s="149"/>
      <c r="Q20" s="147"/>
      <c r="T20" s="9"/>
    </row>
    <row r="21" spans="1:20" ht="17.45" customHeight="1" x14ac:dyDescent="0.15">
      <c r="A21" s="7"/>
      <c r="B21" s="8"/>
      <c r="C21" s="8"/>
      <c r="D21" s="8"/>
      <c r="E21" s="372" t="s">
        <v>465</v>
      </c>
      <c r="F21" s="372"/>
      <c r="G21" s="373" t="s">
        <v>26</v>
      </c>
      <c r="H21" s="373"/>
      <c r="I21" s="8"/>
      <c r="J21" s="12"/>
      <c r="K21" s="56" t="s">
        <v>306</v>
      </c>
      <c r="L21" s="56"/>
      <c r="M21" s="141"/>
      <c r="N21" s="141"/>
      <c r="O21" s="447">
        <f>認定判定!C44</f>
        <v>0</v>
      </c>
      <c r="P21" s="447"/>
      <c r="Q21" s="447"/>
      <c r="R21" s="447"/>
      <c r="S21" s="51"/>
      <c r="T21" s="9"/>
    </row>
    <row r="22" spans="1:20" ht="17.45" customHeight="1" x14ac:dyDescent="0.15">
      <c r="A22" s="7"/>
      <c r="B22" s="8"/>
      <c r="C22" s="8"/>
      <c r="D22" s="8"/>
      <c r="E22" s="374" t="s">
        <v>48</v>
      </c>
      <c r="F22" s="374"/>
      <c r="G22" s="373"/>
      <c r="H22" s="373"/>
      <c r="I22" s="8"/>
      <c r="J22" s="12"/>
      <c r="K22" s="132" t="s">
        <v>307</v>
      </c>
      <c r="L22" s="132"/>
      <c r="M22" s="142"/>
      <c r="N22" s="142"/>
      <c r="O22" s="448">
        <f>認定判定!C44</f>
        <v>0</v>
      </c>
      <c r="P22" s="448"/>
      <c r="Q22" s="448"/>
      <c r="R22" s="448"/>
      <c r="S22" s="12"/>
      <c r="T22" s="9"/>
    </row>
    <row r="23" spans="1:20" ht="17.45" customHeight="1" x14ac:dyDescent="0.15">
      <c r="A23" s="7"/>
      <c r="B23" s="8"/>
      <c r="C23" s="8"/>
      <c r="D23" s="8"/>
      <c r="E23" s="16" t="str">
        <f>"Ａ：申込時点における最近"&amp;DBCS(認定判定!D8)&amp;"か月間の売上高等"&amp;IF(認定判定!D8&gt;1,"平均","")</f>
        <v>Ａ：申込時点における最近１か月間の売上高等</v>
      </c>
      <c r="F23" s="16"/>
      <c r="G23" s="16"/>
      <c r="H23" s="16"/>
      <c r="I23" s="16"/>
      <c r="J23" s="17"/>
      <c r="K23" s="17"/>
      <c r="L23" s="17"/>
      <c r="M23" s="12"/>
      <c r="N23" s="145"/>
      <c r="O23" s="145"/>
      <c r="P23" s="145"/>
      <c r="Q23" s="128"/>
      <c r="R23" s="12"/>
      <c r="S23" s="17"/>
      <c r="T23" s="9"/>
    </row>
    <row r="24" spans="1:20" ht="17.45" customHeight="1" x14ac:dyDescent="0.15">
      <c r="A24" s="7"/>
      <c r="B24" s="8"/>
      <c r="C24" s="8"/>
      <c r="D24" s="8"/>
      <c r="E24" s="16"/>
      <c r="F24" s="16"/>
      <c r="G24" s="16"/>
      <c r="H24" s="16"/>
      <c r="I24" s="16"/>
      <c r="J24" s="17"/>
      <c r="K24" s="129" t="s">
        <v>308</v>
      </c>
      <c r="L24" s="14"/>
      <c r="M24" s="140"/>
      <c r="N24" s="140"/>
      <c r="O24" s="413">
        <f>認定判定!C33</f>
        <v>0</v>
      </c>
      <c r="P24" s="413"/>
      <c r="Q24" s="413"/>
      <c r="R24" s="143" t="str">
        <f>認定判定!D9</f>
        <v>円</v>
      </c>
      <c r="S24" s="17"/>
      <c r="T24" s="9"/>
    </row>
    <row r="25" spans="1:20" ht="17.45" customHeight="1" x14ac:dyDescent="0.15">
      <c r="A25" s="7"/>
      <c r="B25" s="8"/>
      <c r="C25" s="8"/>
      <c r="D25" s="8"/>
      <c r="E25" s="16"/>
      <c r="F25" s="16"/>
      <c r="G25" s="16"/>
      <c r="H25" s="16"/>
      <c r="I25" s="16"/>
      <c r="J25" s="17"/>
      <c r="K25" s="130" t="s">
        <v>309</v>
      </c>
      <c r="L25" s="131"/>
      <c r="M25" s="126"/>
      <c r="N25" s="126"/>
      <c r="O25" s="413">
        <f>認定判定!C33</f>
        <v>0</v>
      </c>
      <c r="P25" s="413"/>
      <c r="Q25" s="413"/>
      <c r="R25" s="144" t="str">
        <f>認定判定!D9</f>
        <v>円</v>
      </c>
      <c r="S25" s="17"/>
      <c r="T25" s="9"/>
    </row>
    <row r="26" spans="1:20" ht="17.45" customHeight="1" x14ac:dyDescent="0.15">
      <c r="A26" s="7"/>
      <c r="B26" s="8"/>
      <c r="C26" s="8"/>
      <c r="D26" s="8"/>
      <c r="E26" s="16" t="s">
        <v>60</v>
      </c>
      <c r="F26" s="16"/>
      <c r="G26" s="16"/>
      <c r="H26" s="16"/>
      <c r="I26" s="16"/>
      <c r="J26" s="17"/>
      <c r="K26" s="17"/>
      <c r="L26" s="17"/>
      <c r="M26" s="17"/>
      <c r="N26" s="205"/>
      <c r="O26" s="205"/>
      <c r="P26" s="205"/>
      <c r="Q26" s="59"/>
      <c r="R26" s="12"/>
      <c r="S26" s="17"/>
      <c r="T26" s="9"/>
    </row>
    <row r="27" spans="1:20" ht="17.45" customHeight="1" x14ac:dyDescent="0.15">
      <c r="A27" s="7"/>
      <c r="B27" s="8"/>
      <c r="C27" s="8"/>
      <c r="D27" s="8"/>
      <c r="E27" s="16"/>
      <c r="F27" s="16"/>
      <c r="G27" s="16"/>
      <c r="H27" s="16"/>
      <c r="I27" s="16"/>
      <c r="J27" s="17"/>
      <c r="K27" s="129" t="s">
        <v>308</v>
      </c>
      <c r="L27" s="14"/>
      <c r="M27" s="140"/>
      <c r="N27" s="140"/>
      <c r="O27" s="413">
        <f>SUM(認定判定!C37:C39)</f>
        <v>0</v>
      </c>
      <c r="P27" s="413"/>
      <c r="Q27" s="413"/>
      <c r="R27" s="143" t="str">
        <f>認定判定!D9</f>
        <v>円</v>
      </c>
      <c r="S27" s="17"/>
      <c r="T27" s="9"/>
    </row>
    <row r="28" spans="1:20" ht="17.45" customHeight="1" x14ac:dyDescent="0.15">
      <c r="A28" s="7"/>
      <c r="B28" s="8"/>
      <c r="C28" s="8"/>
      <c r="D28" s="8"/>
      <c r="E28" s="16"/>
      <c r="F28" s="16"/>
      <c r="G28" s="16"/>
      <c r="H28" s="16"/>
      <c r="I28" s="16"/>
      <c r="J28" s="17"/>
      <c r="K28" s="130" t="s">
        <v>309</v>
      </c>
      <c r="L28" s="131"/>
      <c r="M28" s="126"/>
      <c r="N28" s="126"/>
      <c r="O28" s="413">
        <f>SUM(認定判定!C37:C39)</f>
        <v>0</v>
      </c>
      <c r="P28" s="413"/>
      <c r="Q28" s="413"/>
      <c r="R28" s="144" t="str">
        <f>認定判定!D9</f>
        <v>円</v>
      </c>
      <c r="S28" s="17"/>
      <c r="T28" s="9"/>
    </row>
    <row r="29" spans="1:20" ht="17.45" customHeight="1" x14ac:dyDescent="0.15">
      <c r="A29" s="7"/>
      <c r="B29" s="8"/>
      <c r="C29" s="8"/>
      <c r="D29" s="8"/>
      <c r="E29" s="16" t="s">
        <v>92</v>
      </c>
      <c r="F29" s="16"/>
      <c r="G29" s="16"/>
      <c r="H29" s="16"/>
      <c r="I29" s="16"/>
      <c r="J29" s="17"/>
      <c r="K29" s="17"/>
      <c r="L29" s="17"/>
      <c r="M29" s="17"/>
      <c r="N29" s="145"/>
      <c r="O29" s="145"/>
      <c r="P29" s="145"/>
      <c r="Q29" s="128"/>
      <c r="R29" s="12"/>
      <c r="S29" s="17"/>
      <c r="T29" s="9"/>
    </row>
    <row r="30" spans="1:20" ht="17.45" customHeight="1" x14ac:dyDescent="0.15">
      <c r="A30" s="7"/>
      <c r="B30" s="8"/>
      <c r="C30" s="8"/>
      <c r="D30" s="8"/>
      <c r="E30" s="449" t="s">
        <v>62</v>
      </c>
      <c r="F30" s="449"/>
      <c r="G30" s="16"/>
      <c r="H30" s="16"/>
      <c r="I30" s="16"/>
      <c r="J30" s="17"/>
      <c r="K30" s="129" t="s">
        <v>308</v>
      </c>
      <c r="L30" s="14"/>
      <c r="M30" s="140"/>
      <c r="N30" s="140"/>
      <c r="O30" s="413">
        <f>ROUNDDOWN((SUM(認定判定!C37:C39)/3),0)</f>
        <v>0</v>
      </c>
      <c r="P30" s="413"/>
      <c r="Q30" s="413"/>
      <c r="R30" s="143" t="str">
        <f>認定判定!D9</f>
        <v>円</v>
      </c>
      <c r="S30" s="17"/>
      <c r="T30" s="9"/>
    </row>
    <row r="31" spans="1:20" ht="17.45" customHeight="1" x14ac:dyDescent="0.15">
      <c r="A31" s="7"/>
      <c r="B31" s="8"/>
      <c r="C31" s="8"/>
      <c r="D31" s="8"/>
      <c r="E31" s="450" t="s">
        <v>52</v>
      </c>
      <c r="F31" s="451"/>
      <c r="G31" s="16"/>
      <c r="H31" s="16"/>
      <c r="I31" s="16"/>
      <c r="J31" s="17"/>
      <c r="K31" s="130" t="s">
        <v>309</v>
      </c>
      <c r="L31" s="131"/>
      <c r="M31" s="126"/>
      <c r="N31" s="126"/>
      <c r="O31" s="413">
        <f>ROUNDDOWN((SUM(認定判定!C37:C39)/3),0)</f>
        <v>0</v>
      </c>
      <c r="P31" s="413"/>
      <c r="Q31" s="413"/>
      <c r="R31" s="144" t="str">
        <f>認定判定!D9</f>
        <v>円</v>
      </c>
      <c r="S31" s="17"/>
      <c r="T31" s="9"/>
    </row>
    <row r="32" spans="1:20" ht="17.45" customHeight="1" x14ac:dyDescent="0.15">
      <c r="A32" s="7"/>
      <c r="B32" s="8"/>
      <c r="C32" s="8"/>
      <c r="D32" s="8" t="s">
        <v>80</v>
      </c>
      <c r="E32" s="58"/>
      <c r="F32" s="8"/>
      <c r="G32" s="8"/>
      <c r="H32" s="8"/>
      <c r="I32" s="8"/>
      <c r="J32" s="8"/>
      <c r="K32" s="8"/>
      <c r="L32" s="59"/>
      <c r="M32" s="59"/>
      <c r="N32" s="151"/>
      <c r="O32" s="151"/>
      <c r="P32" s="151"/>
      <c r="Q32" s="151"/>
      <c r="R32" s="17"/>
      <c r="S32" s="8"/>
      <c r="T32" s="9"/>
    </row>
    <row r="33" spans="1:20" ht="17.45" customHeight="1" x14ac:dyDescent="0.15">
      <c r="A33" s="7"/>
      <c r="B33" s="8"/>
      <c r="C33" s="8"/>
      <c r="D33" s="37"/>
      <c r="E33" s="444" t="s">
        <v>63</v>
      </c>
      <c r="F33" s="444"/>
      <c r="G33" s="444"/>
      <c r="H33" s="37"/>
      <c r="I33" s="37"/>
      <c r="J33" s="37"/>
      <c r="K33" s="56" t="s">
        <v>306</v>
      </c>
      <c r="L33" s="56"/>
      <c r="M33" s="141"/>
      <c r="N33" s="141"/>
      <c r="O33" s="432">
        <f>認定判定!C47</f>
        <v>0</v>
      </c>
      <c r="P33" s="432"/>
      <c r="Q33" s="432"/>
      <c r="R33" s="432"/>
      <c r="S33" s="37"/>
      <c r="T33" s="9"/>
    </row>
    <row r="34" spans="1:20" ht="17.45" customHeight="1" x14ac:dyDescent="0.15">
      <c r="A34" s="7"/>
      <c r="B34" s="8"/>
      <c r="C34" s="8"/>
      <c r="D34" s="58"/>
      <c r="E34" s="445" t="s">
        <v>62</v>
      </c>
      <c r="F34" s="445"/>
      <c r="G34" s="445"/>
      <c r="H34" s="37"/>
      <c r="I34" s="37"/>
      <c r="J34" s="37"/>
      <c r="K34" s="132" t="s">
        <v>307</v>
      </c>
      <c r="L34" s="132"/>
      <c r="M34" s="142"/>
      <c r="N34" s="142"/>
      <c r="O34" s="433">
        <f>認定判定!C47</f>
        <v>0</v>
      </c>
      <c r="P34" s="433"/>
      <c r="Q34" s="433"/>
      <c r="R34" s="433"/>
      <c r="S34" s="37"/>
      <c r="T34" s="9"/>
    </row>
    <row r="35" spans="1:20" ht="17.45" customHeight="1" x14ac:dyDescent="0.15">
      <c r="A35" s="7"/>
      <c r="B35" s="8"/>
      <c r="C35" s="8"/>
      <c r="D35" s="58"/>
      <c r="E35" s="16" t="s">
        <v>95</v>
      </c>
      <c r="F35" s="16"/>
      <c r="G35" s="16"/>
      <c r="H35" s="16"/>
      <c r="I35" s="16"/>
      <c r="J35" s="17"/>
      <c r="K35" s="17"/>
      <c r="L35" s="17"/>
      <c r="M35" s="17"/>
      <c r="N35" s="145"/>
      <c r="O35" s="145"/>
      <c r="P35" s="145"/>
      <c r="Q35" s="128"/>
      <c r="R35" s="8"/>
      <c r="S35" s="37"/>
      <c r="T35" s="9"/>
    </row>
    <row r="36" spans="1:20" ht="17.45" customHeight="1" x14ac:dyDescent="0.15">
      <c r="A36" s="7"/>
      <c r="B36" s="8"/>
      <c r="C36" s="8"/>
      <c r="D36" s="58"/>
      <c r="E36" s="16"/>
      <c r="F36" s="16"/>
      <c r="G36" s="16"/>
      <c r="H36" s="16"/>
      <c r="I36" s="16"/>
      <c r="J36" s="17"/>
      <c r="K36" s="129" t="s">
        <v>308</v>
      </c>
      <c r="L36" s="14"/>
      <c r="M36" s="140"/>
      <c r="N36" s="140"/>
      <c r="O36" s="413">
        <f>SUM(認定判定!C34:C35)</f>
        <v>0</v>
      </c>
      <c r="P36" s="413"/>
      <c r="Q36" s="413"/>
      <c r="R36" s="143" t="str">
        <f>認定判定!D9</f>
        <v>円</v>
      </c>
      <c r="S36" s="37"/>
      <c r="T36" s="9"/>
    </row>
    <row r="37" spans="1:20" ht="17.25" customHeight="1" x14ac:dyDescent="0.15">
      <c r="A37" s="7"/>
      <c r="B37" s="8"/>
      <c r="C37" s="8"/>
      <c r="D37" s="58"/>
      <c r="E37" s="16"/>
      <c r="F37" s="16"/>
      <c r="G37" s="16"/>
      <c r="H37" s="16"/>
      <c r="I37" s="16"/>
      <c r="J37" s="17"/>
      <c r="K37" s="130" t="s">
        <v>309</v>
      </c>
      <c r="L37" s="131"/>
      <c r="M37" s="126"/>
      <c r="N37" s="126"/>
      <c r="O37" s="413">
        <f>SUM(認定判定!C34:C35)</f>
        <v>0</v>
      </c>
      <c r="P37" s="413"/>
      <c r="Q37" s="413"/>
      <c r="R37" s="144" t="str">
        <f>認定判定!D9</f>
        <v>円</v>
      </c>
      <c r="S37" s="37"/>
      <c r="T37" s="9"/>
    </row>
    <row r="38" spans="1:20" ht="18" customHeight="1" x14ac:dyDescent="0.15">
      <c r="A38" s="22"/>
      <c r="B38" s="23"/>
      <c r="C38" s="23"/>
      <c r="D38" s="38"/>
      <c r="E38" s="38"/>
      <c r="F38" s="38"/>
      <c r="G38" s="38"/>
      <c r="H38" s="38"/>
      <c r="I38" s="38"/>
      <c r="J38" s="38"/>
      <c r="K38" s="38"/>
      <c r="L38" s="38"/>
      <c r="M38" s="38"/>
      <c r="N38" s="38"/>
      <c r="O38" s="38"/>
      <c r="P38" s="38"/>
      <c r="Q38" s="38"/>
      <c r="R38" s="38"/>
      <c r="S38" s="38"/>
      <c r="T38" s="24"/>
    </row>
    <row r="39" spans="1:20" ht="17.45" customHeight="1" x14ac:dyDescent="0.15">
      <c r="C39" s="3" t="s">
        <v>37</v>
      </c>
    </row>
    <row r="40" spans="1:20" ht="17.45" customHeight="1" x14ac:dyDescent="0.15">
      <c r="C40" s="3" t="s">
        <v>38</v>
      </c>
      <c r="D40" s="20" t="s">
        <v>39</v>
      </c>
      <c r="E40" s="20"/>
      <c r="F40" s="20"/>
      <c r="G40" s="20"/>
      <c r="H40" s="20"/>
      <c r="I40" s="20"/>
      <c r="J40" s="20"/>
      <c r="K40" s="20"/>
      <c r="L40" s="20"/>
      <c r="M40" s="20"/>
      <c r="N40" s="20"/>
      <c r="O40" s="20"/>
      <c r="P40" s="20"/>
      <c r="Q40" s="20"/>
      <c r="R40" s="20"/>
      <c r="S40" s="139"/>
    </row>
    <row r="41" spans="1:20" s="3" customFormat="1" ht="17.45" customHeight="1" x14ac:dyDescent="0.15">
      <c r="C41" s="3" t="s">
        <v>40</v>
      </c>
      <c r="D41" s="333" t="s">
        <v>41</v>
      </c>
      <c r="E41" s="333"/>
      <c r="F41" s="333"/>
      <c r="G41" s="333"/>
      <c r="H41" s="333"/>
      <c r="I41" s="333"/>
      <c r="J41" s="333"/>
      <c r="K41" s="333"/>
      <c r="L41" s="333"/>
      <c r="M41" s="333"/>
      <c r="N41" s="333"/>
      <c r="O41" s="333"/>
      <c r="P41" s="333"/>
      <c r="Q41" s="333"/>
      <c r="R41" s="333"/>
      <c r="S41" s="139"/>
    </row>
    <row r="42" spans="1:20" s="3" customFormat="1" ht="17.45" customHeight="1" x14ac:dyDescent="0.15">
      <c r="C42" s="138"/>
      <c r="D42" s="333"/>
      <c r="E42" s="333"/>
      <c r="F42" s="333"/>
      <c r="G42" s="333"/>
      <c r="H42" s="333"/>
      <c r="I42" s="333"/>
      <c r="J42" s="333"/>
      <c r="K42" s="333"/>
      <c r="L42" s="333"/>
      <c r="M42" s="333"/>
      <c r="N42" s="333"/>
      <c r="O42" s="333"/>
      <c r="P42" s="333"/>
      <c r="Q42" s="333"/>
      <c r="R42" s="333"/>
      <c r="S42" s="20"/>
    </row>
    <row r="43" spans="1:20" s="3" customFormat="1" ht="6.75" customHeight="1" x14ac:dyDescent="0.15">
      <c r="C43" s="223"/>
      <c r="D43" s="223"/>
      <c r="E43" s="223"/>
      <c r="F43" s="223"/>
      <c r="G43" s="223"/>
      <c r="H43" s="223"/>
      <c r="I43" s="223"/>
      <c r="J43" s="223"/>
      <c r="K43" s="223"/>
      <c r="L43" s="223"/>
      <c r="M43" s="223"/>
      <c r="N43" s="223"/>
      <c r="O43" s="223"/>
      <c r="P43" s="223"/>
      <c r="Q43" s="223"/>
      <c r="R43" s="223"/>
      <c r="S43" s="20"/>
    </row>
    <row r="44" spans="1:20" s="3" customFormat="1" ht="17.45" customHeight="1" x14ac:dyDescent="0.15">
      <c r="D44" s="3" t="str">
        <f>VLOOKUP(認定判定!C5,市町村!A:C,3,FALSE)&amp;""</f>
        <v>番号</v>
      </c>
    </row>
    <row r="45" spans="1:20" s="3" customFormat="1" ht="17.45" customHeight="1" x14ac:dyDescent="0.15">
      <c r="D45" s="3" t="s">
        <v>42</v>
      </c>
    </row>
    <row r="46" spans="1:20" s="3" customFormat="1" ht="17.45" customHeight="1" x14ac:dyDescent="0.15">
      <c r="D46" s="3" t="s">
        <v>43</v>
      </c>
    </row>
    <row r="47" spans="1:20" ht="17.45" customHeight="1" x14ac:dyDescent="0.15">
      <c r="G47" s="4"/>
      <c r="H47" s="3" t="str">
        <f>IF(J47&lt;&gt;"","認定者名","")</f>
        <v/>
      </c>
      <c r="J47" s="3" t="str">
        <f>VLOOKUP(認定判定!C5,市町村!A:B,2,FALSE)&amp;""</f>
        <v/>
      </c>
      <c r="K47" s="4"/>
      <c r="S47" s="4"/>
      <c r="T47" s="4"/>
    </row>
    <row r="48" spans="1:20" ht="17.45" customHeight="1" x14ac:dyDescent="0.15">
      <c r="S48" s="4"/>
      <c r="T48" s="4"/>
    </row>
    <row r="49" spans="3:3" s="3" customFormat="1" ht="17.45" customHeight="1" x14ac:dyDescent="0.15">
      <c r="C49" s="3" t="s">
        <v>314</v>
      </c>
    </row>
    <row r="50" spans="3:3" s="3" customFormat="1" ht="17.45" customHeight="1" x14ac:dyDescent="0.15"/>
    <row r="51" spans="3:3" s="3" customFormat="1" ht="17.45" customHeight="1" x14ac:dyDescent="0.15"/>
    <row r="52" spans="3:3" s="3" customFormat="1" ht="17.45" customHeight="1" x14ac:dyDescent="0.15"/>
  </sheetData>
  <sheetProtection password="EFF8" sheet="1" objects="1" scenarios="1"/>
  <mergeCells count="37">
    <mergeCell ref="A2:G2"/>
    <mergeCell ref="H2:M2"/>
    <mergeCell ref="N2:T2"/>
    <mergeCell ref="A3:G3"/>
    <mergeCell ref="H3:M3"/>
    <mergeCell ref="N3:T3"/>
    <mergeCell ref="L12:Q12"/>
    <mergeCell ref="B14:S15"/>
    <mergeCell ref="B5:S5"/>
    <mergeCell ref="M7:Q7"/>
    <mergeCell ref="D8:F8"/>
    <mergeCell ref="C9:I11"/>
    <mergeCell ref="L9:Q9"/>
    <mergeCell ref="L10:Q10"/>
    <mergeCell ref="L11:Q11"/>
    <mergeCell ref="O28:Q28"/>
    <mergeCell ref="O30:Q30"/>
    <mergeCell ref="O31:Q31"/>
    <mergeCell ref="C17:R17"/>
    <mergeCell ref="E21:F21"/>
    <mergeCell ref="G21:H22"/>
    <mergeCell ref="E22:F22"/>
    <mergeCell ref="L20:M20"/>
    <mergeCell ref="O21:R21"/>
    <mergeCell ref="O22:R22"/>
    <mergeCell ref="O24:Q24"/>
    <mergeCell ref="O25:Q25"/>
    <mergeCell ref="O27:Q27"/>
    <mergeCell ref="E33:G33"/>
    <mergeCell ref="E34:G34"/>
    <mergeCell ref="D41:R42"/>
    <mergeCell ref="E30:F30"/>
    <mergeCell ref="E31:F31"/>
    <mergeCell ref="O33:R33"/>
    <mergeCell ref="O34:R34"/>
    <mergeCell ref="O36:Q36"/>
    <mergeCell ref="O37:Q37"/>
  </mergeCells>
  <phoneticPr fontId="2"/>
  <conditionalFormatting sqref="C9:I12">
    <cfRule type="cellIs" dxfId="5"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scale="99" orientation="portrait" blackAndWhite="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sheetPr>
  <dimension ref="A1:R46"/>
  <sheetViews>
    <sheetView showGridLines="0" view="pageBreakPreview" zoomScale="85" zoomScaleNormal="100" zoomScaleSheetLayoutView="85" workbookViewId="0">
      <selection activeCell="C22" sqref="C22"/>
    </sheetView>
  </sheetViews>
  <sheetFormatPr defaultRowHeight="13.5" x14ac:dyDescent="0.15"/>
  <cols>
    <col min="1" max="18" width="4.875" style="3" customWidth="1"/>
    <col min="19" max="16384" width="9" style="4"/>
  </cols>
  <sheetData>
    <row r="1" spans="1:18" ht="17.45" customHeight="1" x14ac:dyDescent="0.15">
      <c r="A1" s="3" t="s">
        <v>270</v>
      </c>
    </row>
    <row r="2" spans="1:18" ht="17.25" x14ac:dyDescent="0.2">
      <c r="A2" s="5"/>
      <c r="B2" s="316" t="s">
        <v>96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95" t="str">
        <f>IF(認定判定!J2&gt;0,認定判定!J2,"令和　　　年　　　月　　　日")</f>
        <v>令和　　　年　　　月　　　日</v>
      </c>
      <c r="M3" s="395"/>
      <c r="N3" s="395"/>
      <c r="O3" s="395"/>
      <c r="P3" s="395"/>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IF(認定判定!H19&lt;&gt;"OK","使用できません","")</f>
        <v>使用できません</v>
      </c>
      <c r="C5" s="319"/>
      <c r="D5" s="319"/>
      <c r="E5" s="319"/>
      <c r="F5" s="319"/>
      <c r="G5" s="319"/>
      <c r="H5" s="319"/>
      <c r="I5" s="8" t="s">
        <v>18</v>
      </c>
      <c r="J5" s="8"/>
      <c r="K5" s="321"/>
      <c r="L5" s="321"/>
      <c r="M5" s="321"/>
      <c r="N5" s="321"/>
      <c r="O5" s="321"/>
      <c r="P5" s="321"/>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45"/>
      <c r="C8" s="45"/>
      <c r="D8" s="45"/>
      <c r="E8" s="45"/>
      <c r="F8" s="45"/>
      <c r="G8" s="45"/>
      <c r="H8" s="45"/>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98</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452" t="str">
        <f>IF(認定判定!J3&gt;0,認定判定!J3,"　　　　　　　　年　　　月　　　日")</f>
        <v>　　　　　　　　年　　　月　　　日</v>
      </c>
      <c r="M16" s="452"/>
      <c r="N16" s="452"/>
      <c r="O16" s="452"/>
      <c r="P16" s="452"/>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330" t="str">
        <f>"（イ）最近"&amp;DBCS(認定判定!D8)&amp;"か月間の売上高等"</f>
        <v>（イ）最近１か月間の売上高等</v>
      </c>
      <c r="D18" s="330"/>
      <c r="E18" s="330"/>
      <c r="F18" s="330"/>
      <c r="G18" s="330"/>
      <c r="H18" s="330"/>
      <c r="I18" s="330"/>
      <c r="J18" s="330"/>
      <c r="K18" s="12"/>
      <c r="L18" s="12"/>
      <c r="M18" s="12"/>
      <c r="N18" s="12"/>
      <c r="O18" s="12"/>
      <c r="P18" s="12"/>
      <c r="Q18" s="12"/>
      <c r="R18" s="9"/>
    </row>
    <row r="19" spans="1:18" ht="17.45" customHeight="1" x14ac:dyDescent="0.15">
      <c r="A19" s="7"/>
      <c r="B19" s="8"/>
      <c r="C19" s="8"/>
      <c r="D19" s="326" t="s">
        <v>25</v>
      </c>
      <c r="E19" s="326"/>
      <c r="F19" s="327" t="s">
        <v>26</v>
      </c>
      <c r="G19" s="327"/>
      <c r="H19" s="8"/>
      <c r="I19" s="12"/>
      <c r="L19" s="13" t="s">
        <v>27</v>
      </c>
      <c r="M19" s="14"/>
      <c r="N19" s="328">
        <f>認定判定!C41</f>
        <v>0</v>
      </c>
      <c r="O19" s="328"/>
      <c r="P19" s="328"/>
      <c r="Q19" s="328"/>
      <c r="R19" s="9"/>
    </row>
    <row r="20" spans="1:18" ht="17.45" customHeight="1" x14ac:dyDescent="0.15">
      <c r="A20" s="7"/>
      <c r="B20" s="8"/>
      <c r="C20" s="8"/>
      <c r="D20" s="329" t="s">
        <v>28</v>
      </c>
      <c r="E20" s="329"/>
      <c r="F20" s="327"/>
      <c r="G20" s="327"/>
      <c r="H20" s="8"/>
      <c r="I20" s="12"/>
      <c r="J20" s="12"/>
      <c r="K20" s="12"/>
      <c r="L20" s="12"/>
      <c r="M20" s="12"/>
      <c r="N20" s="12"/>
      <c r="O20" s="12"/>
      <c r="P20" s="12"/>
      <c r="Q20" s="12"/>
      <c r="R20" s="9"/>
    </row>
    <row r="21" spans="1:18" ht="17.45" customHeight="1" x14ac:dyDescent="0.15">
      <c r="A21" s="7"/>
      <c r="B21" s="8"/>
      <c r="C21" s="8"/>
      <c r="D21" s="15" t="str">
        <f>"Ａ：信用の収縮の発生における最近"&amp;DBCS(認定判定!D8)&amp;"か月間の売上高等"</f>
        <v>Ａ：信用の収縮の発生における最近１か月間の売上高等</v>
      </c>
      <c r="E21" s="16"/>
      <c r="F21" s="16"/>
      <c r="G21" s="16"/>
      <c r="H21" s="16"/>
      <c r="I21" s="17"/>
      <c r="J21" s="17"/>
      <c r="K21" s="17"/>
      <c r="L21" s="17"/>
      <c r="M21" s="17"/>
      <c r="N21" s="17"/>
      <c r="O21" s="334">
        <f>認定判定!C32</f>
        <v>0</v>
      </c>
      <c r="P21" s="334"/>
      <c r="Q21" s="18" t="str">
        <f>認定判定!D9</f>
        <v>円</v>
      </c>
      <c r="R21" s="9"/>
    </row>
    <row r="22" spans="1:18" ht="17.45" customHeight="1" x14ac:dyDescent="0.15">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34">
        <f>認定判定!C18</f>
        <v>0</v>
      </c>
      <c r="P22" s="334"/>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
        <v>453</v>
      </c>
      <c r="D24" s="8"/>
      <c r="E24" s="8"/>
      <c r="F24" s="8"/>
      <c r="G24" s="8"/>
      <c r="H24" s="8"/>
      <c r="I24" s="12"/>
      <c r="J24" s="12"/>
      <c r="K24" s="12"/>
      <c r="L24" s="12"/>
      <c r="M24" s="12"/>
      <c r="N24" s="12"/>
      <c r="O24" s="12"/>
      <c r="P24" s="12"/>
      <c r="Q24" s="12"/>
      <c r="R24" s="9"/>
    </row>
    <row r="25" spans="1:18" ht="17.45" customHeight="1" x14ac:dyDescent="0.15">
      <c r="A25" s="7"/>
      <c r="B25" s="8"/>
      <c r="C25" s="8"/>
      <c r="D25" s="326" t="s">
        <v>31</v>
      </c>
      <c r="E25" s="326"/>
      <c r="F25" s="326"/>
      <c r="G25" s="326"/>
      <c r="H25" s="326"/>
      <c r="I25" s="336" t="s">
        <v>26</v>
      </c>
      <c r="J25" s="336"/>
      <c r="K25" s="12"/>
      <c r="L25" s="13" t="s">
        <v>27</v>
      </c>
      <c r="M25" s="13"/>
      <c r="N25" s="337">
        <f>認定判定!C46</f>
        <v>0</v>
      </c>
      <c r="O25" s="337"/>
      <c r="P25" s="337"/>
      <c r="Q25" s="337"/>
      <c r="R25" s="9"/>
    </row>
    <row r="26" spans="1:18" ht="17.45" customHeight="1" x14ac:dyDescent="0.15">
      <c r="A26" s="7"/>
      <c r="B26" s="8"/>
      <c r="C26" s="8"/>
      <c r="D26" s="329" t="s">
        <v>33</v>
      </c>
      <c r="E26" s="329"/>
      <c r="F26" s="329"/>
      <c r="G26" s="329"/>
      <c r="H26" s="329"/>
      <c r="I26" s="336"/>
      <c r="J26" s="336"/>
      <c r="K26" s="12"/>
      <c r="L26" s="12"/>
      <c r="M26" s="12"/>
      <c r="N26" s="19"/>
      <c r="O26" s="19"/>
      <c r="P26" s="19"/>
      <c r="Q26" s="12"/>
      <c r="R26" s="9"/>
    </row>
    <row r="27" spans="1:18" ht="17.45" customHeight="1" x14ac:dyDescent="0.15">
      <c r="A27" s="7"/>
      <c r="B27" s="8"/>
      <c r="C27" s="8"/>
      <c r="D27" s="15" t="s">
        <v>34</v>
      </c>
      <c r="E27" s="16"/>
      <c r="F27" s="16"/>
      <c r="G27" s="16"/>
      <c r="H27" s="16"/>
      <c r="I27" s="17"/>
      <c r="J27" s="17"/>
      <c r="K27" s="17"/>
      <c r="L27" s="17"/>
      <c r="M27" s="20"/>
      <c r="N27" s="20"/>
      <c r="O27" s="334">
        <f>認定判定!C34+認定判定!C35</f>
        <v>0</v>
      </c>
      <c r="P27" s="334"/>
      <c r="Q27" s="18" t="str">
        <f>認定判定!D9</f>
        <v>円</v>
      </c>
      <c r="R27" s="9"/>
    </row>
    <row r="28" spans="1:18" ht="17.45" customHeight="1" x14ac:dyDescent="0.15">
      <c r="A28" s="7"/>
      <c r="B28" s="8"/>
      <c r="C28" s="8"/>
      <c r="D28" s="15" t="s">
        <v>35</v>
      </c>
      <c r="E28" s="16"/>
      <c r="F28" s="16"/>
      <c r="G28" s="16"/>
      <c r="H28" s="16"/>
      <c r="I28" s="17"/>
      <c r="J28" s="17"/>
      <c r="K28" s="17"/>
      <c r="L28" s="17"/>
      <c r="M28" s="20"/>
      <c r="N28" s="20"/>
      <c r="O28" s="335">
        <f>認定判定!C20+認定判定!C21</f>
        <v>0</v>
      </c>
      <c r="P28" s="335"/>
      <c r="Q28" s="18" t="str">
        <f>認定判定!D9</f>
        <v>円</v>
      </c>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t="s">
        <v>36</v>
      </c>
      <c r="C30" s="8"/>
      <c r="D30" s="8"/>
      <c r="E30" s="8"/>
      <c r="F30" s="8"/>
      <c r="G30" s="8"/>
      <c r="H30" s="8"/>
      <c r="I30" s="8"/>
      <c r="J30" s="8"/>
      <c r="K30" s="8"/>
      <c r="L30" s="8"/>
      <c r="M30" s="8"/>
      <c r="N30" s="8"/>
      <c r="O30" s="8"/>
      <c r="P30" s="8"/>
      <c r="Q30" s="8"/>
      <c r="R30" s="9"/>
    </row>
    <row r="31" spans="1:18" ht="17.45" customHeight="1" x14ac:dyDescent="0.15">
      <c r="A31" s="7"/>
      <c r="B31" s="8"/>
      <c r="C31" s="331"/>
      <c r="D31" s="331"/>
      <c r="E31" s="331"/>
      <c r="F31" s="331"/>
      <c r="G31" s="331"/>
      <c r="H31" s="331"/>
      <c r="I31" s="331"/>
      <c r="J31" s="331"/>
      <c r="K31" s="331"/>
      <c r="L31" s="331"/>
      <c r="M31" s="331"/>
      <c r="N31" s="331"/>
      <c r="O31" s="331"/>
      <c r="P31" s="331"/>
      <c r="Q31" s="331"/>
      <c r="R31" s="9"/>
    </row>
    <row r="32" spans="1:18" ht="17.45" customHeight="1" x14ac:dyDescent="0.15">
      <c r="A32" s="22"/>
      <c r="B32" s="23"/>
      <c r="C32" s="332"/>
      <c r="D32" s="332"/>
      <c r="E32" s="332"/>
      <c r="F32" s="332"/>
      <c r="G32" s="332"/>
      <c r="H32" s="332"/>
      <c r="I32" s="332"/>
      <c r="J32" s="332"/>
      <c r="K32" s="332"/>
      <c r="L32" s="332"/>
      <c r="M32" s="332"/>
      <c r="N32" s="332"/>
      <c r="O32" s="332"/>
      <c r="P32" s="332"/>
      <c r="Q32" s="332"/>
      <c r="R32" s="24"/>
    </row>
    <row r="33" spans="2:17" ht="17.45" customHeight="1" x14ac:dyDescent="0.15">
      <c r="B33" s="3" t="s">
        <v>37</v>
      </c>
    </row>
    <row r="34" spans="2:17" ht="17.45" customHeight="1" x14ac:dyDescent="0.15">
      <c r="B34" s="3" t="s">
        <v>38</v>
      </c>
      <c r="C34" s="20" t="s">
        <v>39</v>
      </c>
      <c r="D34" s="20"/>
      <c r="E34" s="20"/>
      <c r="F34" s="20"/>
      <c r="G34" s="20"/>
      <c r="H34" s="20"/>
      <c r="I34" s="20"/>
      <c r="J34" s="20"/>
      <c r="K34" s="20"/>
      <c r="L34" s="20"/>
      <c r="M34" s="20"/>
      <c r="N34" s="20"/>
      <c r="O34" s="20"/>
      <c r="P34" s="20"/>
      <c r="Q34" s="20"/>
    </row>
    <row r="35" spans="2:17" ht="17.45" customHeight="1" x14ac:dyDescent="0.15">
      <c r="B35" s="3" t="s">
        <v>40</v>
      </c>
      <c r="C35" s="333" t="s">
        <v>100</v>
      </c>
      <c r="D35" s="333"/>
      <c r="E35" s="333"/>
      <c r="F35" s="333"/>
      <c r="G35" s="333"/>
      <c r="H35" s="333"/>
      <c r="I35" s="333"/>
      <c r="J35" s="333"/>
      <c r="K35" s="333"/>
      <c r="L35" s="333"/>
      <c r="M35" s="333"/>
      <c r="N35" s="333"/>
      <c r="O35" s="333"/>
      <c r="P35" s="333"/>
      <c r="Q35" s="333"/>
    </row>
    <row r="36" spans="2:17" ht="17.45" customHeight="1" x14ac:dyDescent="0.15">
      <c r="B36" s="48"/>
      <c r="C36" s="333"/>
      <c r="D36" s="333"/>
      <c r="E36" s="333"/>
      <c r="F36" s="333"/>
      <c r="G36" s="333"/>
      <c r="H36" s="333"/>
      <c r="I36" s="333"/>
      <c r="J36" s="333"/>
      <c r="K36" s="333"/>
      <c r="L36" s="333"/>
      <c r="M36" s="333"/>
      <c r="N36" s="333"/>
      <c r="O36" s="333"/>
      <c r="P36" s="333"/>
      <c r="Q36" s="333"/>
    </row>
    <row r="37" spans="2:17" ht="17.45" customHeight="1" x14ac:dyDescent="0.15">
      <c r="B37" s="48"/>
      <c r="C37" s="48"/>
      <c r="D37" s="48"/>
      <c r="E37" s="48"/>
      <c r="F37" s="48"/>
      <c r="G37" s="48"/>
      <c r="H37" s="48"/>
      <c r="I37" s="48"/>
      <c r="J37" s="48"/>
      <c r="K37" s="48"/>
      <c r="L37" s="48"/>
      <c r="M37" s="48"/>
      <c r="N37" s="48"/>
      <c r="O37" s="48"/>
      <c r="P37" s="48"/>
      <c r="Q37" s="48"/>
    </row>
    <row r="38" spans="2:17" ht="17.45" customHeight="1" x14ac:dyDescent="0.15">
      <c r="C38" s="3" t="str">
        <f>VLOOKUP(認定判定!C5,市町村!A:C,3,FALSE)&amp;""</f>
        <v>番号</v>
      </c>
    </row>
    <row r="39" spans="2:17" ht="17.45" customHeight="1" x14ac:dyDescent="0.15">
      <c r="C39" s="3" t="s">
        <v>42</v>
      </c>
    </row>
    <row r="40" spans="2:17" ht="17.45" customHeight="1" x14ac:dyDescent="0.15">
      <c r="C40" s="3" t="s">
        <v>43</v>
      </c>
    </row>
    <row r="41" spans="2:17" ht="17.45" customHeight="1" x14ac:dyDescent="0.15">
      <c r="G41" s="4"/>
      <c r="H41" s="3" t="str">
        <f>IF(J41&lt;&gt;"","認定者名","")</f>
        <v/>
      </c>
      <c r="J41" s="3" t="str">
        <f>VLOOKUP(認定判定!C5,市町村!A:C,2,FALSE)&amp;""</f>
        <v/>
      </c>
      <c r="K41" s="4"/>
    </row>
    <row r="42" spans="2:17" ht="17.45" customHeight="1" x14ac:dyDescent="0.15"/>
    <row r="43" spans="2:17" ht="17.45" customHeight="1" x14ac:dyDescent="0.15">
      <c r="B43" s="3" t="s">
        <v>44</v>
      </c>
    </row>
    <row r="44" spans="2:17" ht="17.45" customHeight="1" x14ac:dyDescent="0.15"/>
    <row r="45" spans="2:17" ht="17.45" customHeight="1" x14ac:dyDescent="0.15"/>
    <row r="46" spans="2:17" ht="17.45" customHeight="1" x14ac:dyDescent="0.15"/>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7:P27"/>
    <mergeCell ref="O28:P28"/>
    <mergeCell ref="C31:Q32"/>
    <mergeCell ref="C35:Q36"/>
    <mergeCell ref="O21:P21"/>
    <mergeCell ref="O22:P22"/>
    <mergeCell ref="D25:H25"/>
    <mergeCell ref="I25:J26"/>
    <mergeCell ref="N25:Q25"/>
    <mergeCell ref="D26:H26"/>
  </mergeCells>
  <phoneticPr fontId="2"/>
  <conditionalFormatting sqref="B5:H8">
    <cfRule type="cellIs" dxfId="4" priority="1"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G39"/>
  <sheetViews>
    <sheetView showGridLines="0" view="pageBreakPreview" zoomScale="80" zoomScaleNormal="100" zoomScaleSheetLayoutView="80" workbookViewId="0">
      <selection activeCell="C22" sqref="C22"/>
    </sheetView>
  </sheetViews>
  <sheetFormatPr defaultColWidth="2.625" defaultRowHeight="20.100000000000001" customHeight="1" x14ac:dyDescent="0.15"/>
  <cols>
    <col min="1" max="16384" width="2.625" style="65"/>
  </cols>
  <sheetData>
    <row r="1" spans="2:32" ht="20.100000000000001" customHeight="1" x14ac:dyDescent="0.15">
      <c r="B1" s="339" t="s">
        <v>400</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row>
    <row r="3" spans="2:32" ht="20.100000000000001" customHeight="1" x14ac:dyDescent="0.15">
      <c r="B3" s="65" t="s">
        <v>361</v>
      </c>
    </row>
    <row r="4" spans="2:32" ht="20.100000000000001" customHeight="1" x14ac:dyDescent="0.15">
      <c r="B4" s="65"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62" t="s">
        <v>362</v>
      </c>
      <c r="C5" s="362"/>
      <c r="D5" s="362"/>
      <c r="E5" s="362"/>
      <c r="F5" s="362"/>
      <c r="G5" s="362"/>
      <c r="H5" s="362"/>
      <c r="I5" s="362"/>
      <c r="J5" s="362"/>
      <c r="K5" s="362"/>
      <c r="L5" s="362"/>
      <c r="M5" s="362"/>
      <c r="N5" s="362"/>
      <c r="O5" s="362"/>
      <c r="P5" s="362"/>
      <c r="Q5" s="362"/>
      <c r="R5" s="362"/>
      <c r="S5" s="362"/>
      <c r="T5" s="357"/>
      <c r="U5" s="357"/>
      <c r="V5" s="357"/>
      <c r="W5" s="357"/>
      <c r="X5" s="357"/>
      <c r="Y5" s="357"/>
      <c r="Z5" s="357"/>
      <c r="AA5" s="357"/>
      <c r="AB5" s="357"/>
      <c r="AC5" s="357"/>
      <c r="AD5" s="357"/>
      <c r="AE5" s="357"/>
      <c r="AF5" s="65" t="s">
        <v>363</v>
      </c>
    </row>
    <row r="7" spans="2:32" ht="20.100000000000001" customHeight="1" x14ac:dyDescent="0.15">
      <c r="B7" s="65" t="s">
        <v>364</v>
      </c>
    </row>
    <row r="8" spans="2:32" ht="20.100000000000001" customHeight="1" x14ac:dyDescent="0.15">
      <c r="B8" s="364" t="str">
        <f>"（表１：最近"&amp;DBCS(認定判定!D8)&amp;"か月（"&amp;IF(認定判定!D8&gt;1,"～","")</f>
        <v>（表１：最近１か月（</v>
      </c>
      <c r="C8" s="364"/>
      <c r="D8" s="364"/>
      <c r="E8" s="364"/>
      <c r="F8" s="364"/>
      <c r="G8" s="364"/>
      <c r="H8" s="364"/>
      <c r="I8" s="361" t="str">
        <f>認定判定!B31</f>
        <v/>
      </c>
      <c r="J8" s="361"/>
      <c r="K8" s="361"/>
      <c r="L8" s="361"/>
      <c r="M8" s="361"/>
      <c r="N8" s="361"/>
      <c r="O8" s="65" t="s">
        <v>365</v>
      </c>
    </row>
    <row r="9" spans="2:32" ht="20.100000000000001" customHeight="1" x14ac:dyDescent="0.15">
      <c r="B9" s="349" t="str">
        <f>"企業全体の最近"&amp;DBCS(認定判定!D8)&amp;"か月の売上高"</f>
        <v>企業全体の最近１か月の売上高</v>
      </c>
      <c r="C9" s="350"/>
      <c r="D9" s="350"/>
      <c r="E9" s="350"/>
      <c r="F9" s="350"/>
      <c r="G9" s="350"/>
      <c r="H9" s="350"/>
      <c r="I9" s="350"/>
      <c r="J9" s="350"/>
      <c r="K9" s="350"/>
      <c r="L9" s="350"/>
      <c r="M9" s="350"/>
      <c r="N9" s="350"/>
      <c r="O9" s="350"/>
      <c r="P9" s="350"/>
      <c r="Q9" s="351"/>
      <c r="R9" s="352">
        <f>認定判定!C32</f>
        <v>0</v>
      </c>
      <c r="S9" s="353"/>
      <c r="T9" s="353"/>
      <c r="U9" s="353"/>
      <c r="V9" s="353"/>
      <c r="W9" s="353"/>
      <c r="X9" s="353"/>
      <c r="Y9" s="353"/>
      <c r="Z9" s="353"/>
      <c r="AA9" s="353"/>
      <c r="AB9" s="353"/>
      <c r="AC9" s="353"/>
      <c r="AD9" s="353"/>
      <c r="AE9" s="353"/>
      <c r="AF9" s="160" t="s">
        <v>366</v>
      </c>
    </row>
    <row r="11" spans="2:32" ht="20.100000000000001" customHeight="1" x14ac:dyDescent="0.15">
      <c r="B11" s="364" t="str">
        <f>"（表２：最近"&amp;DBCS(認定判定!D8)&amp;"か月の前年同期（" &amp; IF(認定判定!D8&gt;1,"～","")</f>
        <v>（表２：最近１か月の前年同期（</v>
      </c>
      <c r="C11" s="364"/>
      <c r="D11" s="364"/>
      <c r="E11" s="364"/>
      <c r="F11" s="364"/>
      <c r="G11" s="364"/>
      <c r="H11" s="364"/>
      <c r="I11" s="364"/>
      <c r="J11" s="364"/>
      <c r="K11" s="364"/>
      <c r="L11" s="364"/>
      <c r="M11" s="365" t="str">
        <f>認定判定!B17</f>
        <v/>
      </c>
      <c r="N11" s="365"/>
      <c r="O11" s="365"/>
      <c r="P11" s="365"/>
      <c r="Q11" s="365"/>
      <c r="R11" s="365"/>
      <c r="S11" s="65" t="s">
        <v>367</v>
      </c>
    </row>
    <row r="12" spans="2:32" ht="20.100000000000001" customHeight="1" x14ac:dyDescent="0.15">
      <c r="B12" s="349" t="str">
        <f>"企業全体の最近"&amp;DBCS(認定判定!D8)&amp;"か月の前年同期の売上高"</f>
        <v>企業全体の最近１か月の前年同期の売上高</v>
      </c>
      <c r="C12" s="350"/>
      <c r="D12" s="350"/>
      <c r="E12" s="350"/>
      <c r="F12" s="350"/>
      <c r="G12" s="350"/>
      <c r="H12" s="350"/>
      <c r="I12" s="350"/>
      <c r="J12" s="350"/>
      <c r="K12" s="350"/>
      <c r="L12" s="350"/>
      <c r="M12" s="350"/>
      <c r="N12" s="350"/>
      <c r="O12" s="350"/>
      <c r="P12" s="350"/>
      <c r="Q12" s="351"/>
      <c r="R12" s="352">
        <f>認定判定!C18</f>
        <v>0</v>
      </c>
      <c r="S12" s="353"/>
      <c r="T12" s="353"/>
      <c r="U12" s="353"/>
      <c r="V12" s="353"/>
      <c r="W12" s="353"/>
      <c r="X12" s="353"/>
      <c r="Y12" s="353"/>
      <c r="Z12" s="353"/>
      <c r="AA12" s="353"/>
      <c r="AB12" s="353"/>
      <c r="AC12" s="353"/>
      <c r="AD12" s="353"/>
      <c r="AE12" s="353"/>
      <c r="AF12" s="160" t="s">
        <v>366</v>
      </c>
    </row>
    <row r="14" spans="2:32" ht="20.100000000000001" customHeight="1" x14ac:dyDescent="0.15">
      <c r="B14" s="65" t="str">
        <f>"（最近"&amp;DBCS(認定判定!D8)&amp;"か月の企業全体の売上高の減少率）"</f>
        <v>（最近１か月の企業全体の売上高の減少率）</v>
      </c>
    </row>
    <row r="16" spans="2:32" ht="20.100000000000001" customHeight="1" x14ac:dyDescent="0.15">
      <c r="B16" s="161" t="s">
        <v>368</v>
      </c>
      <c r="C16" s="161"/>
      <c r="D16" s="342">
        <f>R12</f>
        <v>0</v>
      </c>
      <c r="E16" s="342"/>
      <c r="F16" s="342"/>
      <c r="G16" s="342"/>
      <c r="H16" s="342"/>
      <c r="I16" s="342"/>
      <c r="J16" s="161" t="s">
        <v>366</v>
      </c>
      <c r="K16" s="363" t="s">
        <v>370</v>
      </c>
      <c r="L16" s="363"/>
      <c r="M16" s="161" t="s">
        <v>371</v>
      </c>
      <c r="N16" s="161"/>
      <c r="O16" s="342">
        <f>R9</f>
        <v>0</v>
      </c>
      <c r="P16" s="342"/>
      <c r="Q16" s="342"/>
      <c r="R16" s="342"/>
      <c r="S16" s="342"/>
      <c r="T16" s="342"/>
      <c r="U16" s="161" t="s">
        <v>366</v>
      </c>
      <c r="V16" s="339" t="s">
        <v>372</v>
      </c>
      <c r="W16" s="339"/>
      <c r="X16" s="339"/>
      <c r="Y16" s="339"/>
      <c r="Z16" s="355">
        <f>認定判定!C41</f>
        <v>0</v>
      </c>
      <c r="AA16" s="355"/>
      <c r="AB16" s="355"/>
      <c r="AC16" s="355"/>
      <c r="AD16" s="355"/>
      <c r="AE16" s="339" t="s">
        <v>369</v>
      </c>
      <c r="AF16" s="339"/>
    </row>
    <row r="17" spans="2:33" ht="20.100000000000001" customHeight="1" x14ac:dyDescent="0.15">
      <c r="G17" s="65" t="s">
        <v>368</v>
      </c>
      <c r="I17" s="354">
        <f>R12</f>
        <v>0</v>
      </c>
      <c r="J17" s="354"/>
      <c r="K17" s="354"/>
      <c r="L17" s="354"/>
      <c r="M17" s="354"/>
      <c r="N17" s="354"/>
      <c r="O17" s="65" t="s">
        <v>366</v>
      </c>
      <c r="V17" s="339"/>
      <c r="W17" s="339"/>
      <c r="X17" s="339"/>
      <c r="Y17" s="339"/>
      <c r="Z17" s="355"/>
      <c r="AA17" s="355"/>
      <c r="AB17" s="355"/>
      <c r="AC17" s="355"/>
      <c r="AD17" s="355"/>
      <c r="AE17" s="339"/>
      <c r="AF17" s="339"/>
    </row>
    <row r="18" spans="2:33" ht="20.100000000000001" customHeight="1" x14ac:dyDescent="0.15">
      <c r="Y18" s="65" t="s">
        <v>401</v>
      </c>
    </row>
    <row r="20" spans="2:33" ht="20.100000000000001" customHeight="1" x14ac:dyDescent="0.15">
      <c r="B20" s="65" t="s">
        <v>374</v>
      </c>
      <c r="L20" s="361" t="str">
        <f>認定判定!B34</f>
        <v/>
      </c>
      <c r="M20" s="361"/>
      <c r="N20" s="361"/>
      <c r="O20" s="361"/>
      <c r="P20" s="361"/>
      <c r="Q20" s="361"/>
      <c r="R20" s="65" t="s">
        <v>375</v>
      </c>
      <c r="S20" s="361" t="str">
        <f>認定判定!B35</f>
        <v/>
      </c>
      <c r="T20" s="361"/>
      <c r="U20" s="361"/>
      <c r="V20" s="361"/>
      <c r="W20" s="361"/>
      <c r="X20" s="361"/>
      <c r="Y20" s="65" t="s">
        <v>376</v>
      </c>
    </row>
    <row r="21" spans="2:33" ht="20.100000000000001" customHeight="1" x14ac:dyDescent="0.15">
      <c r="B21" s="349" t="s">
        <v>377</v>
      </c>
      <c r="C21" s="350"/>
      <c r="D21" s="350"/>
      <c r="E21" s="350"/>
      <c r="F21" s="350"/>
      <c r="G21" s="350"/>
      <c r="H21" s="350"/>
      <c r="I21" s="350"/>
      <c r="J21" s="350"/>
      <c r="K21" s="350"/>
      <c r="L21" s="350"/>
      <c r="M21" s="350"/>
      <c r="N21" s="350"/>
      <c r="O21" s="350"/>
      <c r="P21" s="350"/>
      <c r="Q21" s="351"/>
      <c r="R21" s="352">
        <f>SUM(認定判定!C34:C35)</f>
        <v>0</v>
      </c>
      <c r="S21" s="353"/>
      <c r="T21" s="353"/>
      <c r="U21" s="353"/>
      <c r="V21" s="353"/>
      <c r="W21" s="353"/>
      <c r="X21" s="353"/>
      <c r="Y21" s="353"/>
      <c r="Z21" s="353"/>
      <c r="AA21" s="353"/>
      <c r="AB21" s="353"/>
      <c r="AC21" s="353"/>
      <c r="AD21" s="353"/>
      <c r="AE21" s="353"/>
      <c r="AF21" s="160" t="s">
        <v>366</v>
      </c>
    </row>
    <row r="23" spans="2:33" ht="20.100000000000001" customHeight="1" x14ac:dyDescent="0.15">
      <c r="B23" s="65" t="s">
        <v>378</v>
      </c>
      <c r="L23" s="164"/>
      <c r="M23" s="164"/>
      <c r="N23" s="164"/>
      <c r="O23" s="164"/>
      <c r="P23" s="164"/>
      <c r="Q23" s="338" t="str">
        <f>認定判定!B20</f>
        <v/>
      </c>
      <c r="R23" s="338"/>
      <c r="S23" s="338"/>
      <c r="T23" s="338"/>
      <c r="U23" s="338"/>
      <c r="V23" s="338"/>
      <c r="W23" s="164" t="s">
        <v>375</v>
      </c>
      <c r="X23" s="338" t="str">
        <f>認定判定!B21</f>
        <v/>
      </c>
      <c r="Y23" s="338"/>
      <c r="Z23" s="338"/>
      <c r="AA23" s="338"/>
      <c r="AB23" s="338"/>
      <c r="AC23" s="338"/>
      <c r="AD23" s="165" t="s">
        <v>379</v>
      </c>
      <c r="AE23" s="165"/>
    </row>
    <row r="24" spans="2:33" ht="20.100000000000001" customHeight="1" x14ac:dyDescent="0.15">
      <c r="B24" s="163" t="s">
        <v>380</v>
      </c>
      <c r="L24" s="162"/>
      <c r="M24" s="162"/>
      <c r="N24" s="162"/>
      <c r="O24" s="162"/>
      <c r="P24" s="162"/>
      <c r="Q24" s="159"/>
      <c r="R24" s="159"/>
      <c r="S24" s="159"/>
      <c r="T24" s="159"/>
      <c r="U24" s="159"/>
      <c r="V24" s="159"/>
      <c r="W24" s="162"/>
      <c r="X24" s="159"/>
      <c r="Y24" s="159"/>
      <c r="Z24" s="159"/>
      <c r="AA24" s="159"/>
      <c r="AB24" s="159"/>
      <c r="AC24" s="159"/>
    </row>
    <row r="25" spans="2:33" ht="20.100000000000001" customHeight="1" x14ac:dyDescent="0.15">
      <c r="B25" s="349" t="s">
        <v>381</v>
      </c>
      <c r="C25" s="350"/>
      <c r="D25" s="350"/>
      <c r="E25" s="350"/>
      <c r="F25" s="350"/>
      <c r="G25" s="350"/>
      <c r="H25" s="350"/>
      <c r="I25" s="350"/>
      <c r="J25" s="350"/>
      <c r="K25" s="350"/>
      <c r="L25" s="350"/>
      <c r="M25" s="350"/>
      <c r="N25" s="350"/>
      <c r="O25" s="350"/>
      <c r="P25" s="350"/>
      <c r="Q25" s="351"/>
      <c r="R25" s="352">
        <f>SUM(認定判定!C20:C21)</f>
        <v>0</v>
      </c>
      <c r="S25" s="353"/>
      <c r="T25" s="353"/>
      <c r="U25" s="353"/>
      <c r="V25" s="353"/>
      <c r="W25" s="353"/>
      <c r="X25" s="353"/>
      <c r="Y25" s="353"/>
      <c r="Z25" s="353"/>
      <c r="AA25" s="353"/>
      <c r="AB25" s="353"/>
      <c r="AC25" s="353"/>
      <c r="AD25" s="353"/>
      <c r="AE25" s="353"/>
      <c r="AF25" s="160" t="s">
        <v>366</v>
      </c>
    </row>
    <row r="27" spans="2:33" ht="20.100000000000001" customHeight="1" x14ac:dyDescent="0.15">
      <c r="B27" s="65" t="s">
        <v>382</v>
      </c>
    </row>
    <row r="29" spans="2:33" s="74" customFormat="1" ht="20.100000000000001" customHeight="1" x14ac:dyDescent="0.15">
      <c r="B29" s="167" t="s">
        <v>383</v>
      </c>
      <c r="C29" s="167"/>
      <c r="D29" s="359">
        <f>R12</f>
        <v>0</v>
      </c>
      <c r="E29" s="359"/>
      <c r="F29" s="359"/>
      <c r="G29" s="167" t="s">
        <v>384</v>
      </c>
      <c r="H29" s="167"/>
      <c r="I29" s="167"/>
      <c r="J29" s="359">
        <f>R25</f>
        <v>0</v>
      </c>
      <c r="K29" s="359"/>
      <c r="L29" s="359"/>
      <c r="M29" s="166" t="s">
        <v>385</v>
      </c>
      <c r="N29" s="166"/>
      <c r="O29" s="166"/>
      <c r="P29" s="359">
        <f>R9</f>
        <v>0</v>
      </c>
      <c r="Q29" s="359"/>
      <c r="R29" s="359"/>
      <c r="S29" s="167" t="s">
        <v>386</v>
      </c>
      <c r="T29" s="167"/>
      <c r="U29" s="167"/>
      <c r="V29" s="359">
        <f>R21</f>
        <v>0</v>
      </c>
      <c r="W29" s="359"/>
      <c r="X29" s="359"/>
      <c r="Y29" s="167" t="s">
        <v>387</v>
      </c>
      <c r="Z29" s="358" t="s">
        <v>388</v>
      </c>
      <c r="AA29" s="358"/>
      <c r="AB29" s="358"/>
      <c r="AC29" s="355">
        <f>認定判定!C46</f>
        <v>0</v>
      </c>
      <c r="AD29" s="355"/>
      <c r="AE29" s="355"/>
      <c r="AF29" s="358" t="s">
        <v>369</v>
      </c>
      <c r="AG29" s="358"/>
    </row>
    <row r="30" spans="2:33" s="74" customFormat="1" ht="20.100000000000001" customHeight="1" x14ac:dyDescent="0.15">
      <c r="I30" s="168" t="s">
        <v>368</v>
      </c>
      <c r="J30" s="168"/>
      <c r="K30" s="360">
        <f>R12</f>
        <v>0</v>
      </c>
      <c r="L30" s="360"/>
      <c r="M30" s="360"/>
      <c r="N30" s="168" t="s">
        <v>384</v>
      </c>
      <c r="O30" s="168"/>
      <c r="P30" s="168"/>
      <c r="Q30" s="360">
        <f>R25</f>
        <v>0</v>
      </c>
      <c r="R30" s="360"/>
      <c r="S30" s="360"/>
      <c r="T30" s="168" t="s">
        <v>366</v>
      </c>
      <c r="Z30" s="358"/>
      <c r="AA30" s="358"/>
      <c r="AB30" s="358"/>
      <c r="AC30" s="355"/>
      <c r="AD30" s="355"/>
      <c r="AE30" s="355"/>
      <c r="AF30" s="358"/>
      <c r="AG30" s="358"/>
    </row>
    <row r="31" spans="2:33" ht="20.100000000000001" customHeight="1" x14ac:dyDescent="0.15">
      <c r="Y31" s="65" t="s">
        <v>401</v>
      </c>
    </row>
    <row r="33" spans="2:32" ht="20.100000000000001" customHeight="1" x14ac:dyDescent="0.15">
      <c r="B33" s="343" t="s">
        <v>391</v>
      </c>
      <c r="C33" s="344"/>
      <c r="D33" s="344"/>
      <c r="E33" s="344"/>
      <c r="F33" s="344"/>
      <c r="G33" s="344"/>
      <c r="H33" s="344"/>
      <c r="I33" s="344"/>
      <c r="J33" s="344"/>
      <c r="K33" s="344"/>
      <c r="L33" s="344"/>
      <c r="M33" s="344"/>
      <c r="N33" s="344"/>
      <c r="O33" s="344"/>
      <c r="P33" s="345"/>
      <c r="Q33" s="169"/>
      <c r="R33" s="343" t="s">
        <v>398</v>
      </c>
      <c r="S33" s="344"/>
      <c r="T33" s="344"/>
      <c r="U33" s="344"/>
      <c r="V33" s="344"/>
      <c r="W33" s="344"/>
      <c r="X33" s="344"/>
      <c r="Y33" s="344"/>
      <c r="Z33" s="344"/>
      <c r="AA33" s="344"/>
      <c r="AB33" s="344"/>
      <c r="AC33" s="344"/>
      <c r="AD33" s="344"/>
      <c r="AE33" s="344"/>
      <c r="AF33" s="345"/>
    </row>
    <row r="34" spans="2:32" ht="20.100000000000001" customHeight="1" x14ac:dyDescent="0.15">
      <c r="B34" s="346" t="s">
        <v>392</v>
      </c>
      <c r="C34" s="347"/>
      <c r="D34" s="347"/>
      <c r="E34" s="347"/>
      <c r="F34" s="347"/>
      <c r="G34" s="347"/>
      <c r="H34" s="347"/>
      <c r="I34" s="347"/>
      <c r="J34" s="347"/>
      <c r="K34" s="347"/>
      <c r="L34" s="347"/>
      <c r="M34" s="347"/>
      <c r="N34" s="347"/>
      <c r="O34" s="347"/>
      <c r="P34" s="348"/>
      <c r="Q34" s="169"/>
      <c r="R34" s="341"/>
      <c r="S34" s="340"/>
      <c r="T34" s="340"/>
      <c r="U34" s="340"/>
      <c r="V34" s="174" t="s">
        <v>393</v>
      </c>
      <c r="W34" s="340"/>
      <c r="X34" s="340"/>
      <c r="Y34" s="174" t="s">
        <v>394</v>
      </c>
      <c r="Z34" s="340"/>
      <c r="AA34" s="340"/>
      <c r="AB34" s="174" t="s">
        <v>395</v>
      </c>
      <c r="AC34" s="174"/>
      <c r="AD34" s="174"/>
      <c r="AE34" s="174"/>
      <c r="AF34" s="175"/>
    </row>
    <row r="35" spans="2:32" ht="20.100000000000001" customHeight="1" x14ac:dyDescent="0.15">
      <c r="B35" s="341"/>
      <c r="C35" s="340"/>
      <c r="D35" s="340"/>
      <c r="E35" s="340"/>
      <c r="F35" s="171" t="s">
        <v>393</v>
      </c>
      <c r="G35" s="340"/>
      <c r="H35" s="340"/>
      <c r="I35" s="171" t="s">
        <v>394</v>
      </c>
      <c r="J35" s="340"/>
      <c r="K35" s="340"/>
      <c r="L35" s="171" t="s">
        <v>395</v>
      </c>
      <c r="M35" s="171"/>
      <c r="N35" s="171"/>
      <c r="O35" s="171"/>
      <c r="P35" s="172"/>
      <c r="Q35" s="169"/>
      <c r="R35" s="176" t="s">
        <v>399</v>
      </c>
      <c r="S35" s="174"/>
      <c r="T35" s="174"/>
      <c r="U35" s="174"/>
      <c r="V35" s="174"/>
      <c r="W35" s="174"/>
      <c r="X35" s="174"/>
      <c r="Y35" s="174"/>
      <c r="Z35" s="174"/>
      <c r="AA35" s="174"/>
      <c r="AB35" s="174"/>
      <c r="AC35" s="174"/>
      <c r="AD35" s="174"/>
      <c r="AE35" s="174"/>
      <c r="AF35" s="175"/>
    </row>
    <row r="36" spans="2:32" ht="20.100000000000001" customHeight="1" x14ac:dyDescent="0.15">
      <c r="B36" s="170" t="s">
        <v>396</v>
      </c>
      <c r="C36" s="171"/>
      <c r="D36" s="171"/>
      <c r="E36" s="171"/>
      <c r="F36" s="171"/>
      <c r="G36" s="171"/>
      <c r="H36" s="171"/>
      <c r="I36" s="171"/>
      <c r="J36" s="171"/>
      <c r="K36" s="171"/>
      <c r="L36" s="171"/>
      <c r="M36" s="171"/>
      <c r="N36" s="171"/>
      <c r="O36" s="171"/>
      <c r="P36" s="172"/>
      <c r="Q36" s="169"/>
      <c r="R36" s="180"/>
      <c r="S36" s="340"/>
      <c r="T36" s="340"/>
      <c r="U36" s="340"/>
      <c r="V36" s="340"/>
      <c r="W36" s="340"/>
      <c r="X36" s="340"/>
      <c r="Y36" s="340"/>
      <c r="Z36" s="340"/>
      <c r="AA36" s="340"/>
      <c r="AB36" s="340"/>
      <c r="AC36" s="340"/>
      <c r="AD36" s="340"/>
      <c r="AE36" s="181"/>
      <c r="AF36" s="175"/>
    </row>
    <row r="37" spans="2:32" ht="20.100000000000001" customHeight="1" x14ac:dyDescent="0.15">
      <c r="B37" s="180"/>
      <c r="C37" s="340"/>
      <c r="D37" s="340"/>
      <c r="E37" s="340"/>
      <c r="F37" s="340"/>
      <c r="G37" s="340"/>
      <c r="H37" s="340"/>
      <c r="I37" s="340"/>
      <c r="J37" s="340"/>
      <c r="K37" s="340"/>
      <c r="L37" s="340"/>
      <c r="M37" s="340"/>
      <c r="N37" s="340"/>
      <c r="O37" s="181"/>
      <c r="P37" s="172"/>
      <c r="Q37" s="169"/>
      <c r="R37" s="180"/>
      <c r="S37" s="340"/>
      <c r="T37" s="340"/>
      <c r="U37" s="340"/>
      <c r="V37" s="340"/>
      <c r="W37" s="340"/>
      <c r="X37" s="340"/>
      <c r="Y37" s="340"/>
      <c r="Z37" s="340"/>
      <c r="AA37" s="340"/>
      <c r="AB37" s="340"/>
      <c r="AC37" s="340"/>
      <c r="AD37" s="340"/>
      <c r="AE37" s="181"/>
      <c r="AF37" s="175"/>
    </row>
    <row r="38" spans="2:32" ht="20.100000000000001" customHeight="1" x14ac:dyDescent="0.15">
      <c r="B38" s="180"/>
      <c r="C38" s="340"/>
      <c r="D38" s="340"/>
      <c r="E38" s="340"/>
      <c r="F38" s="340"/>
      <c r="G38" s="340"/>
      <c r="H38" s="340"/>
      <c r="I38" s="340"/>
      <c r="J38" s="340"/>
      <c r="K38" s="340"/>
      <c r="L38" s="340"/>
      <c r="M38" s="340"/>
      <c r="N38" s="340"/>
      <c r="O38" s="181"/>
      <c r="P38" s="172"/>
      <c r="Q38" s="169"/>
      <c r="R38" s="180"/>
      <c r="S38" s="340"/>
      <c r="T38" s="340"/>
      <c r="U38" s="340"/>
      <c r="V38" s="340"/>
      <c r="W38" s="340"/>
      <c r="X38" s="340"/>
      <c r="Y38" s="340"/>
      <c r="Z38" s="340"/>
      <c r="AA38" s="340"/>
      <c r="AB38" s="340"/>
      <c r="AC38" s="340"/>
      <c r="AD38" s="340"/>
      <c r="AE38" s="181" t="s">
        <v>397</v>
      </c>
      <c r="AF38" s="175"/>
    </row>
    <row r="39" spans="2:32" ht="20.100000000000001" customHeight="1" x14ac:dyDescent="0.15">
      <c r="B39" s="182"/>
      <c r="C39" s="356"/>
      <c r="D39" s="356"/>
      <c r="E39" s="356"/>
      <c r="F39" s="356"/>
      <c r="G39" s="356"/>
      <c r="H39" s="356"/>
      <c r="I39" s="356"/>
      <c r="J39" s="356"/>
      <c r="K39" s="356"/>
      <c r="L39" s="356"/>
      <c r="M39" s="356"/>
      <c r="N39" s="356"/>
      <c r="O39" s="183" t="s">
        <v>397</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46">
    <mergeCell ref="B35:E35"/>
    <mergeCell ref="G35:H35"/>
    <mergeCell ref="J35:K35"/>
    <mergeCell ref="S36:AD38"/>
    <mergeCell ref="C37:N39"/>
    <mergeCell ref="AF29:AG30"/>
    <mergeCell ref="K30:M30"/>
    <mergeCell ref="Q30:S30"/>
    <mergeCell ref="B33:P33"/>
    <mergeCell ref="R33:AF33"/>
    <mergeCell ref="B34:P34"/>
    <mergeCell ref="R34:U34"/>
    <mergeCell ref="W34:X34"/>
    <mergeCell ref="Z34:AA34"/>
    <mergeCell ref="B25:Q25"/>
    <mergeCell ref="R25:AE25"/>
    <mergeCell ref="D29:F29"/>
    <mergeCell ref="J29:L29"/>
    <mergeCell ref="P29:R29"/>
    <mergeCell ref="V29:X29"/>
    <mergeCell ref="Z29:AB30"/>
    <mergeCell ref="AC29:AE30"/>
    <mergeCell ref="L20:Q20"/>
    <mergeCell ref="S20:X20"/>
    <mergeCell ref="B21:Q21"/>
    <mergeCell ref="R21:AE21"/>
    <mergeCell ref="Q23:V23"/>
    <mergeCell ref="X23:AC23"/>
    <mergeCell ref="B12:Q12"/>
    <mergeCell ref="R12:AE12"/>
    <mergeCell ref="D16:I16"/>
    <mergeCell ref="K16:L16"/>
    <mergeCell ref="O16:T16"/>
    <mergeCell ref="V16:Y17"/>
    <mergeCell ref="Z16:AD17"/>
    <mergeCell ref="AE16:AF17"/>
    <mergeCell ref="I17:N17"/>
    <mergeCell ref="B11:L11"/>
    <mergeCell ref="M11:R11"/>
    <mergeCell ref="B1:AF1"/>
    <mergeCell ref="B5:S5"/>
    <mergeCell ref="T5:AE5"/>
    <mergeCell ref="I8:N8"/>
    <mergeCell ref="B9:Q9"/>
    <mergeCell ref="R9:AE9"/>
    <mergeCell ref="B8:H8"/>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79998168889431442"/>
  </sheetPr>
  <dimension ref="A1:R46"/>
  <sheetViews>
    <sheetView showGridLines="0" view="pageBreakPreview" topLeftCell="A4" zoomScaleNormal="100" zoomScaleSheetLayoutView="100" workbookViewId="0">
      <selection activeCell="A4" sqref="A4"/>
    </sheetView>
  </sheetViews>
  <sheetFormatPr defaultRowHeight="13.5" x14ac:dyDescent="0.15"/>
  <cols>
    <col min="1" max="18" width="4.875" style="3" customWidth="1"/>
    <col min="19" max="16384" width="9" style="4"/>
  </cols>
  <sheetData>
    <row r="1" spans="1:18" ht="17.45" customHeight="1" x14ac:dyDescent="0.15">
      <c r="B1" s="3" t="s">
        <v>97</v>
      </c>
    </row>
    <row r="2" spans="1:18" ht="17.25" x14ac:dyDescent="0.2">
      <c r="A2" s="5"/>
      <c r="B2" s="316" t="s">
        <v>96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95" t="str">
        <f>IF(認定判定!J2&gt;0,認定判定!J2,"令和　　　年　　　月　　　日")</f>
        <v>令和　　　年　　　月　　　日</v>
      </c>
      <c r="M3" s="395"/>
      <c r="N3" s="395"/>
      <c r="O3" s="395"/>
      <c r="P3" s="395"/>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IF(認定判定!H20="","使用できません","")</f>
        <v>使用できません</v>
      </c>
      <c r="C5" s="319"/>
      <c r="D5" s="319"/>
      <c r="E5" s="319"/>
      <c r="F5" s="319"/>
      <c r="G5" s="319"/>
      <c r="H5" s="319"/>
      <c r="I5" s="8" t="s">
        <v>18</v>
      </c>
      <c r="J5" s="8"/>
      <c r="K5" s="321"/>
      <c r="L5" s="321"/>
      <c r="M5" s="321"/>
      <c r="N5" s="321"/>
      <c r="O5" s="321"/>
      <c r="P5" s="321"/>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45"/>
      <c r="C8" s="45"/>
      <c r="D8" s="45"/>
      <c r="E8" s="45"/>
      <c r="F8" s="45"/>
      <c r="G8" s="45"/>
      <c r="H8" s="45"/>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1586</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452" t="str">
        <f>IF(認定判定!J3&gt;0,認定判定!J3,"　　　　　　　　年　　　月　　　日")</f>
        <v>　　　　　　　　年　　　月　　　日</v>
      </c>
      <c r="M16" s="452"/>
      <c r="N16" s="452"/>
      <c r="O16" s="452"/>
      <c r="P16" s="452"/>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330" t="str">
        <f>"（イ）最近"&amp;DBCS(認定判定!D8)&amp;"か月間の売上高等"</f>
        <v>（イ）最近１か月間の売上高等</v>
      </c>
      <c r="D18" s="330"/>
      <c r="E18" s="330"/>
      <c r="F18" s="330"/>
      <c r="G18" s="330"/>
      <c r="H18" s="330"/>
      <c r="I18" s="330"/>
      <c r="J18" s="330"/>
      <c r="K18" s="12"/>
      <c r="L18" s="12"/>
      <c r="M18" s="12"/>
      <c r="N18" s="12"/>
      <c r="O18" s="12"/>
      <c r="P18" s="12"/>
      <c r="Q18" s="12"/>
      <c r="R18" s="9"/>
    </row>
    <row r="19" spans="1:18" ht="17.45" customHeight="1" x14ac:dyDescent="0.15">
      <c r="A19" s="7"/>
      <c r="B19" s="8"/>
      <c r="C19" s="8"/>
      <c r="D19" s="326" t="str">
        <f>IF(認定判定!D8&gt;1,"Ｃ－Ａ’","Ｃ－Ａ")</f>
        <v>Ｃ－Ａ</v>
      </c>
      <c r="E19" s="326"/>
      <c r="F19" s="327" t="s">
        <v>26</v>
      </c>
      <c r="G19" s="327"/>
      <c r="H19" s="8"/>
      <c r="I19" s="12"/>
      <c r="L19" s="13" t="s">
        <v>27</v>
      </c>
      <c r="M19" s="14"/>
      <c r="N19" s="328">
        <f>認定判定!C42</f>
        <v>0</v>
      </c>
      <c r="O19" s="328"/>
      <c r="P19" s="328"/>
      <c r="Q19" s="328"/>
      <c r="R19" s="9"/>
    </row>
    <row r="20" spans="1:18" ht="17.45" customHeight="1" x14ac:dyDescent="0.15">
      <c r="A20" s="7"/>
      <c r="B20" s="8"/>
      <c r="C20" s="8"/>
      <c r="D20" s="329" t="s">
        <v>48</v>
      </c>
      <c r="E20" s="329"/>
      <c r="F20" s="327"/>
      <c r="G20" s="327"/>
      <c r="H20" s="8"/>
      <c r="I20" s="12"/>
      <c r="J20" s="12"/>
      <c r="K20" s="12"/>
      <c r="L20" s="12"/>
      <c r="M20" s="12"/>
      <c r="N20" s="12"/>
      <c r="O20" s="12"/>
      <c r="P20" s="12"/>
      <c r="Q20" s="12"/>
      <c r="R20" s="9"/>
    </row>
    <row r="21" spans="1:18" ht="17.45" customHeight="1" x14ac:dyDescent="0.15">
      <c r="A21" s="7"/>
      <c r="B21" s="8"/>
      <c r="C21" s="8"/>
      <c r="D21" s="15" t="s">
        <v>99</v>
      </c>
      <c r="E21" s="16"/>
      <c r="F21" s="16"/>
      <c r="G21" s="16"/>
      <c r="H21" s="16"/>
      <c r="I21" s="17"/>
      <c r="J21" s="17"/>
      <c r="K21" s="17"/>
      <c r="L21" s="17"/>
      <c r="M21" s="17"/>
      <c r="N21" s="17"/>
      <c r="O21" s="334">
        <f>認定判定!C31</f>
        <v>0</v>
      </c>
      <c r="P21" s="334"/>
      <c r="Q21" s="18" t="str">
        <f>認定判定!D9</f>
        <v>円</v>
      </c>
      <c r="R21" s="9"/>
    </row>
    <row r="22" spans="1:18" ht="17.45" customHeight="1" x14ac:dyDescent="0.15">
      <c r="A22" s="7"/>
      <c r="B22" s="8"/>
      <c r="C22" s="8"/>
      <c r="D22" s="15" t="str">
        <f>IF(認定判定!D8&gt;1,"Ａ’：信用の収縮の発生における最近"&amp;DBCS(認定判定!D8)&amp;"か月間の売上高等平均","")</f>
        <v/>
      </c>
      <c r="E22" s="16"/>
      <c r="F22" s="16"/>
      <c r="G22" s="16"/>
      <c r="H22" s="16"/>
      <c r="I22" s="17"/>
      <c r="J22" s="17"/>
      <c r="K22" s="17"/>
      <c r="L22" s="17"/>
      <c r="M22" s="17"/>
      <c r="N22" s="17"/>
      <c r="O22" s="370" t="str">
        <f>IF(認定判定!D8&gt;1,認定判定!C33,"")</f>
        <v/>
      </c>
      <c r="P22" s="370"/>
      <c r="Q22" s="36" t="str">
        <f>IF(認定判定!D8&gt;1,認定判定!D9,"")</f>
        <v/>
      </c>
      <c r="R22" s="9"/>
    </row>
    <row r="23" spans="1:18" ht="17.45" customHeight="1" x14ac:dyDescent="0.15">
      <c r="A23" s="7"/>
      <c r="B23" s="8"/>
      <c r="C23" s="8"/>
      <c r="D23" s="15" t="s">
        <v>49</v>
      </c>
      <c r="E23" s="16"/>
      <c r="F23" s="16"/>
      <c r="G23" s="16"/>
      <c r="H23" s="16"/>
      <c r="I23" s="17"/>
      <c r="J23" s="17"/>
      <c r="K23" s="17"/>
      <c r="L23" s="17"/>
      <c r="M23" s="17"/>
      <c r="N23" s="17"/>
      <c r="O23" s="334">
        <f>SUM(認定判定!C29:C30)</f>
        <v>0</v>
      </c>
      <c r="P23" s="334"/>
      <c r="Q23" s="18" t="str">
        <f>認定判定!D9</f>
        <v>円</v>
      </c>
      <c r="R23" s="9"/>
    </row>
    <row r="24" spans="1:18" ht="17.45" customHeight="1" x14ac:dyDescent="0.15">
      <c r="A24" s="7"/>
      <c r="B24" s="8"/>
      <c r="C24" s="8"/>
      <c r="D24" s="15"/>
      <c r="E24" s="16"/>
      <c r="F24" s="16"/>
      <c r="G24" s="16"/>
      <c r="H24" s="16"/>
      <c r="I24" s="17"/>
      <c r="J24" s="17"/>
      <c r="K24" s="17"/>
      <c r="L24" s="17"/>
      <c r="M24" s="17"/>
      <c r="N24" s="17"/>
      <c r="O24" s="85"/>
      <c r="P24" s="85"/>
      <c r="Q24" s="36"/>
      <c r="R24" s="9"/>
    </row>
    <row r="25" spans="1:18" ht="17.45" customHeight="1" x14ac:dyDescent="0.15">
      <c r="A25" s="7"/>
      <c r="B25" s="8"/>
      <c r="C25" s="8"/>
      <c r="D25" s="8" t="s">
        <v>50</v>
      </c>
      <c r="E25" s="8"/>
      <c r="F25" s="8"/>
      <c r="G25" s="8"/>
      <c r="H25" s="8"/>
      <c r="I25" s="12"/>
      <c r="O25" s="334">
        <f>ROUNDDOWN((SUM(認定判定!C29:C31)/3),0)</f>
        <v>0</v>
      </c>
      <c r="P25" s="334"/>
      <c r="Q25" s="18" t="str">
        <f>認定判定!D9</f>
        <v>円</v>
      </c>
      <c r="R25" s="9"/>
    </row>
    <row r="26" spans="1:18" ht="17.45" customHeight="1" x14ac:dyDescent="0.15">
      <c r="A26" s="7"/>
      <c r="B26" s="8"/>
      <c r="C26" s="8"/>
      <c r="D26" s="31"/>
      <c r="E26" s="326" t="s">
        <v>51</v>
      </c>
      <c r="F26" s="326"/>
      <c r="G26" s="31"/>
      <c r="H26" s="31"/>
      <c r="I26" s="336"/>
      <c r="J26" s="336"/>
      <c r="K26" s="12"/>
      <c r="L26" s="33"/>
      <c r="M26" s="33"/>
      <c r="N26" s="34"/>
      <c r="O26" s="34"/>
      <c r="P26" s="34"/>
      <c r="Q26" s="34"/>
      <c r="R26" s="9"/>
    </row>
    <row r="27" spans="1:18" ht="17.45" customHeight="1" x14ac:dyDescent="0.15">
      <c r="A27" s="7"/>
      <c r="B27" s="8"/>
      <c r="C27" s="8"/>
      <c r="D27" s="32"/>
      <c r="E27" s="367" t="s">
        <v>52</v>
      </c>
      <c r="F27" s="368"/>
      <c r="G27" s="32"/>
      <c r="H27" s="32"/>
      <c r="I27" s="336"/>
      <c r="J27" s="336"/>
      <c r="K27" s="12"/>
      <c r="L27" s="12"/>
      <c r="M27" s="12"/>
      <c r="N27" s="12"/>
      <c r="O27" s="12"/>
      <c r="P27" s="12"/>
      <c r="Q27" s="12"/>
      <c r="R27" s="9"/>
    </row>
    <row r="28" spans="1:18" ht="17.45" customHeight="1" x14ac:dyDescent="0.15">
      <c r="A28" s="22"/>
      <c r="B28" s="23"/>
      <c r="C28" s="30"/>
      <c r="D28" s="30"/>
      <c r="E28" s="30"/>
      <c r="F28" s="30"/>
      <c r="G28" s="30"/>
      <c r="H28" s="30"/>
      <c r="I28" s="30"/>
      <c r="J28" s="30"/>
      <c r="K28" s="30"/>
      <c r="L28" s="30"/>
      <c r="M28" s="30"/>
      <c r="N28" s="30"/>
      <c r="O28" s="30"/>
      <c r="P28" s="30"/>
      <c r="Q28" s="30"/>
      <c r="R28" s="24"/>
    </row>
    <row r="29" spans="1:18" ht="17.45" customHeight="1" x14ac:dyDescent="0.15">
      <c r="B29" s="3" t="s">
        <v>37</v>
      </c>
    </row>
    <row r="30" spans="1:18" ht="17.45" customHeight="1" x14ac:dyDescent="0.15">
      <c r="B30" s="366" t="s">
        <v>38</v>
      </c>
      <c r="C30" s="369" t="s">
        <v>54</v>
      </c>
      <c r="D30" s="369"/>
      <c r="E30" s="369"/>
      <c r="F30" s="369"/>
      <c r="G30" s="369"/>
      <c r="H30" s="369"/>
      <c r="I30" s="369"/>
      <c r="J30" s="369"/>
      <c r="K30" s="369"/>
      <c r="L30" s="369"/>
      <c r="M30" s="369"/>
      <c r="N30" s="369"/>
      <c r="O30" s="369"/>
      <c r="P30" s="369"/>
      <c r="Q30" s="369"/>
    </row>
    <row r="31" spans="1:18" ht="17.45" customHeight="1" x14ac:dyDescent="0.15">
      <c r="B31" s="366"/>
      <c r="C31" s="369"/>
      <c r="D31" s="369"/>
      <c r="E31" s="369"/>
      <c r="F31" s="369"/>
      <c r="G31" s="369"/>
      <c r="H31" s="369"/>
      <c r="I31" s="369"/>
      <c r="J31" s="369"/>
      <c r="K31" s="369"/>
      <c r="L31" s="369"/>
      <c r="M31" s="369"/>
      <c r="N31" s="369"/>
      <c r="O31" s="369"/>
      <c r="P31" s="369"/>
      <c r="Q31" s="369"/>
    </row>
    <row r="32" spans="1:18" ht="17.45" customHeight="1" x14ac:dyDescent="0.15">
      <c r="B32" s="20" t="s">
        <v>40</v>
      </c>
      <c r="C32" s="20" t="s">
        <v>39</v>
      </c>
      <c r="D32" s="20"/>
      <c r="E32" s="20"/>
      <c r="F32" s="20"/>
      <c r="G32" s="20"/>
      <c r="H32" s="20"/>
      <c r="I32" s="20"/>
      <c r="J32" s="20"/>
      <c r="K32" s="20"/>
      <c r="L32" s="20"/>
      <c r="M32" s="20"/>
      <c r="N32" s="20"/>
      <c r="O32" s="20"/>
      <c r="P32" s="20"/>
      <c r="Q32" s="20"/>
      <c r="R32" s="20"/>
    </row>
    <row r="33" spans="2:17" ht="17.45" customHeight="1" x14ac:dyDescent="0.15">
      <c r="B33" s="3" t="s">
        <v>55</v>
      </c>
      <c r="C33" s="333" t="s">
        <v>101</v>
      </c>
      <c r="D33" s="333"/>
      <c r="E33" s="333"/>
      <c r="F33" s="333"/>
      <c r="G33" s="333"/>
      <c r="H33" s="333"/>
      <c r="I33" s="333"/>
      <c r="J33" s="333"/>
      <c r="K33" s="333"/>
      <c r="L33" s="333"/>
      <c r="M33" s="333"/>
      <c r="N33" s="333"/>
      <c r="O33" s="333"/>
      <c r="P33" s="333"/>
      <c r="Q33" s="333"/>
    </row>
    <row r="34" spans="2:17" ht="17.45" customHeight="1" x14ac:dyDescent="0.15">
      <c r="B34" s="48"/>
      <c r="C34" s="333"/>
      <c r="D34" s="333"/>
      <c r="E34" s="333"/>
      <c r="F34" s="333"/>
      <c r="G34" s="333"/>
      <c r="H34" s="333"/>
      <c r="I34" s="333"/>
      <c r="J34" s="333"/>
      <c r="K34" s="333"/>
      <c r="L34" s="333"/>
      <c r="M34" s="333"/>
      <c r="N34" s="333"/>
      <c r="O34" s="333"/>
      <c r="P34" s="333"/>
      <c r="Q34" s="333"/>
    </row>
    <row r="35" spans="2:17" ht="17.45" customHeight="1" x14ac:dyDescent="0.15">
      <c r="B35" s="48"/>
      <c r="C35" s="48"/>
      <c r="D35" s="48"/>
      <c r="E35" s="48"/>
      <c r="F35" s="48"/>
      <c r="G35" s="48"/>
      <c r="H35" s="48"/>
      <c r="I35" s="48"/>
      <c r="J35" s="48"/>
      <c r="K35" s="48"/>
      <c r="L35" s="48"/>
      <c r="M35" s="48"/>
      <c r="N35" s="48"/>
      <c r="O35" s="48"/>
      <c r="P35" s="48"/>
      <c r="Q35" s="48"/>
    </row>
    <row r="36" spans="2:17" ht="17.45" customHeight="1" x14ac:dyDescent="0.15">
      <c r="C36" s="3" t="str">
        <f>VLOOKUP(認定判定!C5,市町村!A:C,3,FALSE)&amp;""</f>
        <v>番号</v>
      </c>
    </row>
    <row r="37" spans="2:17" ht="17.45" customHeight="1" x14ac:dyDescent="0.15">
      <c r="C37" s="3" t="s">
        <v>42</v>
      </c>
    </row>
    <row r="38" spans="2:17" ht="17.45" customHeight="1" x14ac:dyDescent="0.15">
      <c r="C38" s="3" t="s">
        <v>43</v>
      </c>
    </row>
    <row r="39" spans="2:17" ht="17.45" customHeight="1" x14ac:dyDescent="0.15">
      <c r="G39" s="4"/>
      <c r="H39" s="3" t="str">
        <f>IF(J39&lt;&gt;"","認定者名","")</f>
        <v/>
      </c>
      <c r="J39" s="3" t="str">
        <f>VLOOKUP(認定判定!C5,市町村!A:C,2,FALSE)&amp;""</f>
        <v/>
      </c>
      <c r="K39" s="4"/>
    </row>
    <row r="40" spans="2:17" ht="17.45" customHeight="1" x14ac:dyDescent="0.15"/>
    <row r="41" spans="2:17" ht="17.45" customHeight="1" x14ac:dyDescent="0.15">
      <c r="B41" s="3" t="s">
        <v>44</v>
      </c>
    </row>
    <row r="42" spans="2:17" ht="17.45" customHeight="1" x14ac:dyDescent="0.15"/>
    <row r="43" spans="2:17" ht="17.45" customHeight="1" x14ac:dyDescent="0.15"/>
    <row r="44" spans="2:17" ht="17.45" customHeight="1" x14ac:dyDescent="0.15"/>
    <row r="45" spans="2:17" ht="17.45" customHeight="1" x14ac:dyDescent="0.15"/>
    <row r="46" spans="2:17" ht="17.45" customHeight="1" x14ac:dyDescent="0.15"/>
  </sheetData>
  <sheetProtection password="EFF8" sheet="1" objects="1" scenarios="1"/>
  <mergeCells count="26">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B30:B31"/>
    <mergeCell ref="C30:Q31"/>
    <mergeCell ref="C33:Q34"/>
    <mergeCell ref="O21:P21"/>
    <mergeCell ref="O23:P23"/>
    <mergeCell ref="O25:P25"/>
    <mergeCell ref="E26:F26"/>
    <mergeCell ref="I26:J27"/>
    <mergeCell ref="E27:F27"/>
    <mergeCell ref="O22:P22"/>
  </mergeCells>
  <phoneticPr fontId="2"/>
  <conditionalFormatting sqref="B5:H8">
    <cfRule type="cellIs" dxfId="3" priority="2" operator="equal">
      <formula>"利用できません"</formula>
    </cfRule>
  </conditionalFormatting>
  <conditionalFormatting sqref="O22:Q22">
    <cfRule type="notContainsBlanks" dxfId="2" priority="1">
      <formula>LEN(TRIM(O22))&gt;0</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rowBreaks count="1" manualBreakCount="1">
    <brk id="43"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79998168889431442"/>
  </sheetPr>
  <dimension ref="A1:R47"/>
  <sheetViews>
    <sheetView showGridLines="0" view="pageBreakPreview" zoomScale="85" zoomScaleNormal="100" zoomScaleSheetLayoutView="85" workbookViewId="0"/>
  </sheetViews>
  <sheetFormatPr defaultRowHeight="13.5" x14ac:dyDescent="0.15"/>
  <cols>
    <col min="1" max="18" width="4.875" style="3" customWidth="1"/>
    <col min="19" max="16384" width="9" style="4"/>
  </cols>
  <sheetData>
    <row r="1" spans="1:18" ht="17.45" customHeight="1" x14ac:dyDescent="0.15">
      <c r="A1" s="3" t="s">
        <v>256</v>
      </c>
    </row>
    <row r="2" spans="1:18" ht="17.25" x14ac:dyDescent="0.2">
      <c r="A2" s="5"/>
      <c r="B2" s="316" t="s">
        <v>96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95" t="str">
        <f>IF(認定判定!J2&gt;0,認定判定!J2,"令和　　　年　　　月　　　日")</f>
        <v>令和　　　年　　　月　　　日</v>
      </c>
      <c r="M3" s="395"/>
      <c r="N3" s="395"/>
      <c r="O3" s="395"/>
      <c r="P3" s="395"/>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IF(認定判定!H21="","使用できません","")</f>
        <v>使用できません</v>
      </c>
      <c r="C5" s="319"/>
      <c r="D5" s="319"/>
      <c r="E5" s="319"/>
      <c r="F5" s="319"/>
      <c r="G5" s="319"/>
      <c r="H5" s="319"/>
      <c r="I5" s="8" t="s">
        <v>18</v>
      </c>
      <c r="J5" s="8"/>
      <c r="K5" s="321"/>
      <c r="L5" s="321"/>
      <c r="M5" s="321"/>
      <c r="N5" s="321"/>
      <c r="O5" s="321"/>
      <c r="P5" s="321"/>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45"/>
      <c r="C8" s="45"/>
      <c r="D8" s="45"/>
      <c r="E8" s="45"/>
      <c r="F8" s="45"/>
      <c r="G8" s="45"/>
      <c r="H8" s="45"/>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1586</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452" t="str">
        <f>IF(認定判定!J3&gt;0,認定判定!J3,"　　　　　　　　年　　　月　　　日")</f>
        <v>　　　　　　　　年　　　月　　　日</v>
      </c>
      <c r="M16" s="452"/>
      <c r="N16" s="452"/>
      <c r="O16" s="452"/>
      <c r="P16" s="452"/>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330" t="str">
        <f>"（イ）最近"&amp;DBCS(認定判定!D8)&amp;"か月間の売上高等"</f>
        <v>（イ）最近１か月間の売上高等</v>
      </c>
      <c r="D18" s="330"/>
      <c r="E18" s="330"/>
      <c r="F18" s="330"/>
      <c r="G18" s="330"/>
      <c r="H18" s="330"/>
      <c r="I18" s="330"/>
      <c r="J18" s="330"/>
      <c r="K18" s="12"/>
      <c r="L18" s="12"/>
      <c r="M18" s="12"/>
      <c r="N18" s="12"/>
      <c r="O18" s="12"/>
      <c r="P18" s="12"/>
      <c r="Q18" s="12"/>
      <c r="R18" s="9"/>
    </row>
    <row r="19" spans="1:18" ht="17.45" customHeight="1" x14ac:dyDescent="0.15">
      <c r="A19" s="7"/>
      <c r="B19" s="8"/>
      <c r="C19" s="8"/>
      <c r="D19" s="326" t="s">
        <v>458</v>
      </c>
      <c r="E19" s="326"/>
      <c r="F19" s="327" t="s">
        <v>26</v>
      </c>
      <c r="G19" s="327"/>
      <c r="H19" s="8"/>
      <c r="I19" s="12"/>
      <c r="L19" s="13" t="s">
        <v>27</v>
      </c>
      <c r="M19" s="14"/>
      <c r="N19" s="328">
        <f>認定判定!C43</f>
        <v>0</v>
      </c>
      <c r="O19" s="328"/>
      <c r="P19" s="328"/>
      <c r="Q19" s="328"/>
      <c r="R19" s="9"/>
    </row>
    <row r="20" spans="1:18" ht="17.45" customHeight="1" x14ac:dyDescent="0.15">
      <c r="A20" s="7"/>
      <c r="B20" s="8"/>
      <c r="C20" s="8"/>
      <c r="D20" s="329" t="s">
        <v>28</v>
      </c>
      <c r="E20" s="329"/>
      <c r="F20" s="327"/>
      <c r="G20" s="327"/>
      <c r="H20" s="8"/>
      <c r="I20" s="12"/>
      <c r="J20" s="12"/>
      <c r="K20" s="12"/>
      <c r="L20" s="12"/>
      <c r="M20" s="12"/>
      <c r="N20" s="12"/>
      <c r="O20" s="12"/>
      <c r="P20" s="12"/>
      <c r="Q20" s="12"/>
      <c r="R20" s="9"/>
    </row>
    <row r="21" spans="1:18" ht="17.45" customHeight="1" x14ac:dyDescent="0.15">
      <c r="A21" s="7"/>
      <c r="B21" s="8"/>
      <c r="C21" s="8"/>
      <c r="D21" s="15" t="str">
        <f>"Ａ：信用の収縮の発生における最近"&amp;DBCS(認定判定!D8)&amp;"か月間の売上高等"&amp;IF(認定判定!D8&gt;1,"平均","")</f>
        <v>Ａ：信用の収縮の発生における最近１か月間の売上高等</v>
      </c>
      <c r="E21" s="16"/>
      <c r="F21" s="16"/>
      <c r="G21" s="16"/>
      <c r="H21" s="16"/>
      <c r="I21" s="17"/>
      <c r="J21" s="17"/>
      <c r="K21" s="17"/>
      <c r="L21" s="17"/>
      <c r="M21" s="17"/>
      <c r="N21" s="17"/>
      <c r="O21" s="334">
        <f>認定判定!C33</f>
        <v>0</v>
      </c>
      <c r="P21" s="334"/>
      <c r="Q21" s="18" t="str">
        <f>認定判定!D9</f>
        <v>円</v>
      </c>
      <c r="R21" s="9"/>
    </row>
    <row r="22" spans="1:18" ht="17.45" customHeight="1" x14ac:dyDescent="0.15">
      <c r="A22" s="7"/>
      <c r="B22" s="8"/>
      <c r="C22" s="8"/>
      <c r="D22" s="15" t="s">
        <v>56</v>
      </c>
      <c r="E22" s="16"/>
      <c r="F22" s="16"/>
      <c r="G22" s="16"/>
      <c r="H22" s="16"/>
      <c r="I22" s="17"/>
      <c r="J22" s="17"/>
      <c r="K22" s="17"/>
      <c r="L22" s="17"/>
      <c r="M22" s="17"/>
      <c r="N22" s="17"/>
      <c r="O22" s="334">
        <f>認定判定!C39</f>
        <v>0</v>
      </c>
      <c r="P22" s="334"/>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
        <v>30</v>
      </c>
      <c r="D24" s="8"/>
      <c r="E24" s="8"/>
      <c r="F24" s="8"/>
      <c r="G24" s="8"/>
      <c r="H24" s="8"/>
      <c r="I24" s="12"/>
      <c r="J24" s="12"/>
      <c r="K24" s="12"/>
      <c r="L24" s="12"/>
      <c r="M24" s="12"/>
      <c r="N24" s="12"/>
      <c r="O24" s="12"/>
      <c r="P24" s="12"/>
      <c r="Q24" s="12"/>
      <c r="R24" s="9"/>
    </row>
    <row r="25" spans="1:18" ht="17.45" customHeight="1" x14ac:dyDescent="0.15">
      <c r="A25" s="7"/>
      <c r="B25" s="8"/>
      <c r="C25" s="8"/>
      <c r="D25" s="326" t="s">
        <v>57</v>
      </c>
      <c r="E25" s="326"/>
      <c r="F25" s="326"/>
      <c r="G25" s="326"/>
      <c r="H25" s="326"/>
      <c r="I25" s="336" t="s">
        <v>26</v>
      </c>
      <c r="J25" s="336"/>
      <c r="K25" s="12"/>
      <c r="L25" s="13" t="s">
        <v>27</v>
      </c>
      <c r="M25" s="13"/>
      <c r="N25" s="337">
        <f>認定判定!C48</f>
        <v>0</v>
      </c>
      <c r="O25" s="337"/>
      <c r="P25" s="337"/>
      <c r="Q25" s="337"/>
      <c r="R25" s="9"/>
    </row>
    <row r="26" spans="1:18" ht="17.45" customHeight="1" x14ac:dyDescent="0.15">
      <c r="A26" s="7"/>
      <c r="B26" s="8"/>
      <c r="C26" s="8"/>
      <c r="D26" s="329" t="s">
        <v>58</v>
      </c>
      <c r="E26" s="329"/>
      <c r="F26" s="329"/>
      <c r="G26" s="329"/>
      <c r="H26" s="329"/>
      <c r="I26" s="336"/>
      <c r="J26" s="336"/>
      <c r="K26" s="12"/>
      <c r="L26" s="12"/>
      <c r="M26" s="12"/>
      <c r="N26" s="19"/>
      <c r="O26" s="19"/>
      <c r="P26" s="19"/>
      <c r="Q26" s="12"/>
      <c r="R26" s="9"/>
    </row>
    <row r="27" spans="1:18" ht="17.45" customHeight="1" x14ac:dyDescent="0.15">
      <c r="A27" s="7"/>
      <c r="B27" s="8"/>
      <c r="C27" s="8"/>
      <c r="D27" s="15" t="s">
        <v>34</v>
      </c>
      <c r="E27" s="16"/>
      <c r="F27" s="16"/>
      <c r="G27" s="16"/>
      <c r="H27" s="16"/>
      <c r="I27" s="17"/>
      <c r="J27" s="17"/>
      <c r="K27" s="17"/>
      <c r="L27" s="17"/>
      <c r="M27" s="20"/>
      <c r="N27" s="20"/>
      <c r="O27" s="334">
        <f>認定判定!C34+認定判定!C35</f>
        <v>0</v>
      </c>
      <c r="P27" s="334"/>
      <c r="Q27" s="18" t="str">
        <f>認定判定!D9</f>
        <v>円</v>
      </c>
      <c r="R27" s="9"/>
    </row>
    <row r="28" spans="1:18" ht="17.45" customHeight="1" x14ac:dyDescent="0.15">
      <c r="A28" s="7"/>
      <c r="B28" s="8"/>
      <c r="C28" s="8"/>
      <c r="D28" s="15"/>
      <c r="E28" s="16"/>
      <c r="F28" s="16"/>
      <c r="G28" s="16"/>
      <c r="H28" s="16"/>
      <c r="I28" s="17"/>
      <c r="J28" s="17"/>
      <c r="K28" s="17"/>
      <c r="L28" s="17"/>
      <c r="M28" s="20"/>
      <c r="N28" s="20"/>
      <c r="O28" s="371"/>
      <c r="P28" s="371"/>
      <c r="Q28" s="36"/>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c r="C30" s="8"/>
      <c r="D30" s="8"/>
      <c r="E30" s="8"/>
      <c r="F30" s="8"/>
      <c r="G30" s="8"/>
      <c r="H30" s="8"/>
      <c r="I30" s="12"/>
      <c r="J30" s="12"/>
      <c r="K30" s="12"/>
      <c r="L30" s="12"/>
      <c r="O30" s="21"/>
      <c r="P30" s="21"/>
      <c r="Q30" s="12"/>
      <c r="R30" s="9"/>
    </row>
    <row r="31" spans="1:18" ht="17.45" customHeight="1" x14ac:dyDescent="0.15">
      <c r="A31" s="7"/>
      <c r="B31" s="8"/>
      <c r="C31" s="8"/>
      <c r="D31" s="8"/>
      <c r="E31" s="8"/>
      <c r="F31" s="8"/>
      <c r="G31" s="8"/>
      <c r="H31" s="8"/>
      <c r="I31" s="8"/>
      <c r="J31" s="8"/>
      <c r="K31" s="8"/>
      <c r="L31" s="8"/>
      <c r="M31" s="8"/>
      <c r="N31" s="8"/>
      <c r="O31" s="8"/>
      <c r="P31" s="8"/>
      <c r="Q31" s="8"/>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37</v>
      </c>
    </row>
    <row r="34" spans="2:17" ht="17.45" customHeight="1" x14ac:dyDescent="0.15">
      <c r="B34" s="366" t="s">
        <v>38</v>
      </c>
      <c r="C34" s="369" t="s">
        <v>1585</v>
      </c>
      <c r="D34" s="369"/>
      <c r="E34" s="369"/>
      <c r="F34" s="369"/>
      <c r="G34" s="369"/>
      <c r="H34" s="369"/>
      <c r="I34" s="369"/>
      <c r="J34" s="369"/>
      <c r="K34" s="369"/>
      <c r="L34" s="369"/>
      <c r="M34" s="369"/>
      <c r="N34" s="369"/>
      <c r="O34" s="369"/>
      <c r="P34" s="369"/>
      <c r="Q34" s="369"/>
    </row>
    <row r="35" spans="2:17" ht="17.45" customHeight="1" x14ac:dyDescent="0.15">
      <c r="B35" s="366"/>
      <c r="C35" s="369"/>
      <c r="D35" s="369"/>
      <c r="E35" s="369"/>
      <c r="F35" s="369"/>
      <c r="G35" s="369"/>
      <c r="H35" s="369"/>
      <c r="I35" s="369"/>
      <c r="J35" s="369"/>
      <c r="K35" s="369"/>
      <c r="L35" s="369"/>
      <c r="M35" s="369"/>
      <c r="N35" s="369"/>
      <c r="O35" s="369"/>
      <c r="P35" s="369"/>
      <c r="Q35" s="369"/>
    </row>
    <row r="36" spans="2:17" ht="17.45" customHeight="1" x14ac:dyDescent="0.15">
      <c r="B36" s="20" t="s">
        <v>40</v>
      </c>
      <c r="C36" s="20" t="s">
        <v>39</v>
      </c>
      <c r="D36" s="20"/>
      <c r="E36" s="20"/>
      <c r="F36" s="20"/>
      <c r="G36" s="20"/>
      <c r="H36" s="20"/>
      <c r="I36" s="20"/>
      <c r="J36" s="20"/>
      <c r="K36" s="20"/>
      <c r="L36" s="20"/>
      <c r="M36" s="20"/>
      <c r="N36" s="20"/>
      <c r="O36" s="20"/>
      <c r="P36" s="20"/>
      <c r="Q36" s="20"/>
    </row>
    <row r="37" spans="2:17" ht="17.45" customHeight="1" x14ac:dyDescent="0.15">
      <c r="B37" s="3" t="s">
        <v>55</v>
      </c>
      <c r="C37" s="333" t="s">
        <v>101</v>
      </c>
      <c r="D37" s="333"/>
      <c r="E37" s="333"/>
      <c r="F37" s="333"/>
      <c r="G37" s="333"/>
      <c r="H37" s="333"/>
      <c r="I37" s="333"/>
      <c r="J37" s="333"/>
      <c r="K37" s="333"/>
      <c r="L37" s="333"/>
      <c r="M37" s="333"/>
      <c r="N37" s="333"/>
      <c r="O37" s="333"/>
      <c r="P37" s="333"/>
      <c r="Q37" s="333"/>
    </row>
    <row r="38" spans="2:17" ht="17.45" customHeight="1" x14ac:dyDescent="0.15">
      <c r="B38" s="48"/>
      <c r="C38" s="333"/>
      <c r="D38" s="333"/>
      <c r="E38" s="333"/>
      <c r="F38" s="333"/>
      <c r="G38" s="333"/>
      <c r="H38" s="333"/>
      <c r="I38" s="333"/>
      <c r="J38" s="333"/>
      <c r="K38" s="333"/>
      <c r="L38" s="333"/>
      <c r="M38" s="333"/>
      <c r="N38" s="333"/>
      <c r="O38" s="333"/>
      <c r="P38" s="333"/>
      <c r="Q38" s="333"/>
    </row>
    <row r="39" spans="2:17" ht="17.45" customHeight="1" x14ac:dyDescent="0.15">
      <c r="C39" s="3" t="str">
        <f>VLOOKUP(認定判定!C5,市町村!A:C,3,FALSE)&amp;""</f>
        <v>番号</v>
      </c>
    </row>
    <row r="40" spans="2:17" ht="17.45" customHeight="1" x14ac:dyDescent="0.15">
      <c r="C40" s="3" t="s">
        <v>42</v>
      </c>
    </row>
    <row r="41" spans="2:17" ht="17.45" customHeight="1" x14ac:dyDescent="0.15">
      <c r="C41" s="3" t="s">
        <v>43</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44</v>
      </c>
    </row>
    <row r="45" spans="2:17" ht="17.45" customHeight="1" x14ac:dyDescent="0.15"/>
    <row r="46" spans="2:17" ht="17.45" customHeight="1" x14ac:dyDescent="0.15"/>
    <row r="47" spans="2:17" ht="17.45" customHeight="1" x14ac:dyDescent="0.15"/>
  </sheetData>
  <sheetProtection password="EFF8" sheet="1" objects="1" scenarios="1"/>
  <mergeCells count="27">
    <mergeCell ref="B2:Q2"/>
    <mergeCell ref="L3:P3"/>
    <mergeCell ref="C4:E4"/>
    <mergeCell ref="B5:H7"/>
    <mergeCell ref="K5:P5"/>
    <mergeCell ref="K6:P6"/>
    <mergeCell ref="K7:P7"/>
    <mergeCell ref="K8:P8"/>
    <mergeCell ref="B10:Q14"/>
    <mergeCell ref="B15:Q15"/>
    <mergeCell ref="L16:P16"/>
    <mergeCell ref="D19:E19"/>
    <mergeCell ref="F19:G20"/>
    <mergeCell ref="N19:Q19"/>
    <mergeCell ref="D20:E20"/>
    <mergeCell ref="C18:J18"/>
    <mergeCell ref="O21:P21"/>
    <mergeCell ref="O22:P22"/>
    <mergeCell ref="D25:H25"/>
    <mergeCell ref="I25:J26"/>
    <mergeCell ref="N25:Q25"/>
    <mergeCell ref="D26:H26"/>
    <mergeCell ref="O27:P27"/>
    <mergeCell ref="O28:P28"/>
    <mergeCell ref="B34:B35"/>
    <mergeCell ref="C34:Q35"/>
    <mergeCell ref="C37:Q38"/>
  </mergeCells>
  <phoneticPr fontId="2"/>
  <conditionalFormatting sqref="B5:H8">
    <cfRule type="cellIs" dxfId="1"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79998168889431442"/>
  </sheetPr>
  <dimension ref="A1:R47"/>
  <sheetViews>
    <sheetView showGridLines="0" view="pageBreakPreview" zoomScale="85" zoomScaleNormal="100" zoomScaleSheetLayoutView="85" workbookViewId="0"/>
  </sheetViews>
  <sheetFormatPr defaultRowHeight="13.5" x14ac:dyDescent="0.15"/>
  <cols>
    <col min="1" max="18" width="4.875" style="3" customWidth="1"/>
    <col min="19" max="16384" width="9" style="4"/>
  </cols>
  <sheetData>
    <row r="1" spans="1:18" ht="17.45" customHeight="1" x14ac:dyDescent="0.15">
      <c r="A1" s="3" t="s">
        <v>255</v>
      </c>
    </row>
    <row r="2" spans="1:18" ht="17.25" x14ac:dyDescent="0.2">
      <c r="A2" s="5"/>
      <c r="B2" s="316" t="s">
        <v>96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95" t="str">
        <f>IF(認定判定!J2&gt;0,認定判定!J2,"令和　　　年　　　月　　　日")</f>
        <v>令和　　　年　　　月　　　日</v>
      </c>
      <c r="M3" s="395"/>
      <c r="N3" s="395"/>
      <c r="O3" s="395"/>
      <c r="P3" s="395"/>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IF(認定判定!H22="","使用できません","")</f>
        <v>使用できません</v>
      </c>
      <c r="C5" s="319"/>
      <c r="D5" s="319"/>
      <c r="E5" s="319"/>
      <c r="F5" s="319"/>
      <c r="G5" s="319"/>
      <c r="H5" s="319"/>
      <c r="I5" s="8" t="s">
        <v>18</v>
      </c>
      <c r="J5" s="8"/>
      <c r="K5" s="321"/>
      <c r="L5" s="321"/>
      <c r="M5" s="321"/>
      <c r="N5" s="321"/>
      <c r="O5" s="321"/>
      <c r="P5" s="321"/>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62"/>
      <c r="C8" s="62"/>
      <c r="D8" s="62"/>
      <c r="E8" s="62"/>
      <c r="F8" s="62"/>
      <c r="G8" s="62"/>
      <c r="H8" s="62"/>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1586</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452" t="str">
        <f>IF(認定判定!J3&gt;0,認定判定!J3,"　　　　　　　　年　　　月　　　日")</f>
        <v>　　　　　　　　年　　　月　　　日</v>
      </c>
      <c r="M16" s="452"/>
      <c r="N16" s="452"/>
      <c r="O16" s="452"/>
      <c r="P16" s="452"/>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330" t="str">
        <f>"（イ）最近"&amp;DBCS(認定判定!D8)&amp;"か月間の売上高等"</f>
        <v>（イ）最近１か月間の売上高等</v>
      </c>
      <c r="D18" s="330"/>
      <c r="E18" s="330"/>
      <c r="F18" s="330"/>
      <c r="G18" s="330"/>
      <c r="H18" s="330"/>
      <c r="I18" s="330"/>
      <c r="J18" s="330"/>
      <c r="K18" s="12"/>
      <c r="L18" s="12"/>
      <c r="M18" s="12"/>
      <c r="N18" s="12"/>
      <c r="O18" s="12"/>
      <c r="P18" s="12"/>
      <c r="Q18" s="12"/>
      <c r="R18" s="9"/>
    </row>
    <row r="19" spans="1:18" ht="17.45" customHeight="1" x14ac:dyDescent="0.15">
      <c r="A19" s="7"/>
      <c r="B19" s="8"/>
      <c r="C19" s="8"/>
      <c r="D19" s="326" t="str">
        <f>IF(認定判定!D8&gt;1,"Ｃ－Ａ’","Ｃ－Ａ")</f>
        <v>Ｃ－Ａ</v>
      </c>
      <c r="E19" s="326"/>
      <c r="F19" s="327" t="s">
        <v>26</v>
      </c>
      <c r="G19" s="327"/>
      <c r="H19" s="8"/>
      <c r="I19" s="12"/>
      <c r="L19" s="13" t="s">
        <v>27</v>
      </c>
      <c r="M19" s="14"/>
      <c r="N19" s="328">
        <f>認定判定!C44</f>
        <v>0</v>
      </c>
      <c r="O19" s="328"/>
      <c r="P19" s="328"/>
      <c r="Q19" s="328"/>
      <c r="R19" s="9"/>
    </row>
    <row r="20" spans="1:18" ht="17.45" customHeight="1" x14ac:dyDescent="0.15">
      <c r="A20" s="7"/>
      <c r="B20" s="8"/>
      <c r="C20" s="8"/>
      <c r="D20" s="329" t="s">
        <v>48</v>
      </c>
      <c r="E20" s="329"/>
      <c r="F20" s="327"/>
      <c r="G20" s="327"/>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"Ａ：災害等の発生における最近"&amp;DBCS(認定判定!D8)&amp;"か月間の売上高等"&amp;IF(認定判定!D8&gt;1,"平均","")</f>
        <v>Ａ：災害等の発生における最近１か月間の売上高等</v>
      </c>
      <c r="E21" s="16"/>
      <c r="F21" s="16"/>
      <c r="G21" s="16"/>
      <c r="H21" s="16"/>
      <c r="I21" s="17"/>
      <c r="J21" s="17"/>
      <c r="K21" s="17"/>
      <c r="L21" s="17"/>
      <c r="M21" s="17"/>
      <c r="N21" s="17"/>
      <c r="O21" s="334">
        <f>認定判定!C33</f>
        <v>0</v>
      </c>
      <c r="P21" s="334"/>
      <c r="Q21" s="18" t="str">
        <f>認定判定!D9</f>
        <v>円</v>
      </c>
      <c r="R21" s="9"/>
    </row>
    <row r="22" spans="1:18" ht="17.45" customHeight="1" x14ac:dyDescent="0.15">
      <c r="A22" s="7"/>
      <c r="B22" s="8"/>
      <c r="C22" s="8"/>
      <c r="D22" s="15" t="s">
        <v>60</v>
      </c>
      <c r="E22" s="16"/>
      <c r="F22" s="16"/>
      <c r="G22" s="16"/>
      <c r="H22" s="16"/>
      <c r="I22" s="17"/>
      <c r="J22" s="17"/>
      <c r="K22" s="17"/>
      <c r="L22" s="17"/>
      <c r="M22" s="17"/>
      <c r="N22" s="17"/>
      <c r="O22" s="334">
        <f>SUM(認定判定!C37:'認定判定'!C39)</f>
        <v>0</v>
      </c>
      <c r="P22" s="334"/>
      <c r="Q22" s="18" t="str">
        <f>認定判定!D9</f>
        <v>円</v>
      </c>
      <c r="R22" s="9"/>
    </row>
    <row r="23" spans="1:18" ht="17.45" customHeight="1" x14ac:dyDescent="0.15">
      <c r="A23" s="7"/>
      <c r="B23" s="8"/>
      <c r="C23" s="8"/>
      <c r="D23" s="15" t="s">
        <v>61</v>
      </c>
      <c r="E23" s="16"/>
      <c r="F23" s="16"/>
      <c r="G23" s="16"/>
      <c r="H23" s="16"/>
      <c r="I23" s="17"/>
      <c r="J23" s="17"/>
      <c r="K23" s="17"/>
      <c r="L23" s="17"/>
      <c r="M23" s="17"/>
      <c r="N23" s="17"/>
      <c r="O23" s="334">
        <f>ROUNDDOWN((SUM(認定判定!C37:'認定判定'!C39)/3),0)</f>
        <v>0</v>
      </c>
      <c r="P23" s="334"/>
      <c r="Q23" s="18" t="str">
        <f>認定判定!D9</f>
        <v>円</v>
      </c>
      <c r="R23" s="9"/>
    </row>
    <row r="24" spans="1:18" ht="17.45" customHeight="1" x14ac:dyDescent="0.15">
      <c r="A24" s="7"/>
      <c r="B24" s="8"/>
      <c r="C24" s="8"/>
      <c r="D24" s="15"/>
      <c r="E24" s="326" t="s">
        <v>62</v>
      </c>
      <c r="F24" s="326"/>
      <c r="G24" s="16"/>
      <c r="H24" s="16"/>
      <c r="I24" s="17"/>
      <c r="J24" s="17"/>
      <c r="K24" s="17"/>
      <c r="L24" s="17"/>
      <c r="M24" s="17"/>
      <c r="N24" s="17"/>
      <c r="O24" s="44"/>
      <c r="P24" s="44"/>
      <c r="Q24" s="17"/>
      <c r="R24" s="9"/>
    </row>
    <row r="25" spans="1:18" ht="17.45" customHeight="1" x14ac:dyDescent="0.15">
      <c r="A25" s="7"/>
      <c r="B25" s="8"/>
      <c r="C25" s="8"/>
      <c r="D25" s="15"/>
      <c r="E25" s="367" t="s">
        <v>52</v>
      </c>
      <c r="F25" s="368"/>
      <c r="G25" s="16"/>
      <c r="H25" s="16"/>
      <c r="I25" s="17"/>
      <c r="J25" s="17"/>
      <c r="K25" s="17"/>
      <c r="L25" s="17"/>
      <c r="M25" s="17"/>
      <c r="N25" s="17"/>
      <c r="O25" s="44"/>
      <c r="P25" s="44"/>
      <c r="Q25" s="17"/>
      <c r="R25" s="9"/>
    </row>
    <row r="26" spans="1:18" ht="17.45" customHeight="1" x14ac:dyDescent="0.15">
      <c r="A26" s="7"/>
      <c r="B26" s="8"/>
      <c r="C26" s="8"/>
      <c r="D26" s="15"/>
      <c r="E26" s="228"/>
      <c r="F26" s="224"/>
      <c r="G26" s="16"/>
      <c r="H26" s="16"/>
      <c r="I26" s="227"/>
      <c r="J26" s="227"/>
      <c r="K26" s="227"/>
      <c r="L26" s="227"/>
      <c r="M26" s="227"/>
      <c r="N26" s="227"/>
      <c r="O26" s="44"/>
      <c r="P26" s="44"/>
      <c r="Q26" s="227"/>
      <c r="R26" s="9"/>
    </row>
    <row r="27" spans="1:18" ht="17.45" customHeight="1" x14ac:dyDescent="0.15">
      <c r="A27" s="7"/>
      <c r="B27" s="8"/>
      <c r="C27" s="8" t="s">
        <v>30</v>
      </c>
      <c r="D27" s="8"/>
      <c r="E27" s="8"/>
      <c r="F27" s="8"/>
      <c r="G27" s="8"/>
      <c r="H27" s="8"/>
      <c r="I27" s="12"/>
      <c r="J27" s="12"/>
      <c r="K27" s="12"/>
      <c r="L27" s="12"/>
      <c r="M27" s="12"/>
      <c r="N27" s="12"/>
      <c r="O27" s="12"/>
      <c r="P27" s="12"/>
      <c r="Q27" s="12"/>
      <c r="R27" s="9"/>
    </row>
    <row r="28" spans="1:18" ht="17.45" customHeight="1" x14ac:dyDescent="0.15">
      <c r="A28" s="7"/>
      <c r="B28" s="8"/>
      <c r="C28" s="8"/>
      <c r="D28" s="326" t="s">
        <v>63</v>
      </c>
      <c r="E28" s="326"/>
      <c r="F28" s="326"/>
      <c r="G28" s="326"/>
      <c r="H28" s="326"/>
      <c r="I28" s="336" t="s">
        <v>26</v>
      </c>
      <c r="J28" s="336"/>
      <c r="K28" s="12"/>
      <c r="L28" s="13" t="s">
        <v>27</v>
      </c>
      <c r="M28" s="13"/>
      <c r="N28" s="337">
        <f>認定判定!C47</f>
        <v>0</v>
      </c>
      <c r="O28" s="337"/>
      <c r="P28" s="337"/>
      <c r="Q28" s="337"/>
      <c r="R28" s="9"/>
    </row>
    <row r="29" spans="1:18" ht="17.45" customHeight="1" x14ac:dyDescent="0.15">
      <c r="A29" s="7"/>
      <c r="B29" s="8"/>
      <c r="C29" s="8"/>
      <c r="D29" s="329" t="s">
        <v>28</v>
      </c>
      <c r="E29" s="329"/>
      <c r="F29" s="329"/>
      <c r="G29" s="329"/>
      <c r="H29" s="329"/>
      <c r="I29" s="336"/>
      <c r="J29" s="336"/>
      <c r="K29" s="12"/>
      <c r="L29" s="12"/>
      <c r="M29" s="12"/>
      <c r="N29" s="19"/>
      <c r="O29" s="19"/>
      <c r="P29" s="19"/>
      <c r="Q29" s="12"/>
      <c r="R29" s="9"/>
    </row>
    <row r="30" spans="1:18" ht="17.45" customHeight="1" x14ac:dyDescent="0.15">
      <c r="A30" s="7"/>
      <c r="B30" s="8"/>
      <c r="C30" s="8"/>
      <c r="D30" s="15" t="s">
        <v>260</v>
      </c>
      <c r="E30" s="16"/>
      <c r="F30" s="16"/>
      <c r="G30" s="16"/>
      <c r="H30" s="16"/>
      <c r="I30" s="17"/>
      <c r="J30" s="17"/>
      <c r="K30" s="17"/>
      <c r="L30" s="17"/>
      <c r="M30" s="20"/>
      <c r="N30" s="20"/>
      <c r="O30" s="334">
        <f>認定判定!C34+認定判定!C35</f>
        <v>0</v>
      </c>
      <c r="P30" s="334"/>
      <c r="Q30" s="18" t="str">
        <f>認定判定!D9</f>
        <v>円</v>
      </c>
      <c r="R30" s="9"/>
    </row>
    <row r="31" spans="1:18" ht="17.45" customHeight="1" x14ac:dyDescent="0.15">
      <c r="A31" s="7"/>
      <c r="B31" s="8"/>
      <c r="C31" s="8"/>
      <c r="D31" s="15"/>
      <c r="E31" s="16"/>
      <c r="F31" s="16"/>
      <c r="G31" s="16"/>
      <c r="H31" s="16"/>
      <c r="I31" s="17"/>
      <c r="J31" s="17"/>
      <c r="K31" s="17"/>
      <c r="L31" s="17"/>
      <c r="M31" s="20"/>
      <c r="N31" s="20"/>
      <c r="O31" s="371"/>
      <c r="P31" s="371"/>
      <c r="Q31" s="36"/>
      <c r="R31" s="9"/>
    </row>
    <row r="32" spans="1:18" ht="17.45" customHeight="1" x14ac:dyDescent="0.15">
      <c r="A32" s="22"/>
      <c r="B32" s="23"/>
      <c r="C32" s="38"/>
      <c r="D32" s="38"/>
      <c r="E32" s="38"/>
      <c r="F32" s="38"/>
      <c r="G32" s="38"/>
      <c r="H32" s="38"/>
      <c r="I32" s="38"/>
      <c r="J32" s="38"/>
      <c r="K32" s="38"/>
      <c r="L32" s="38"/>
      <c r="M32" s="38"/>
      <c r="N32" s="38"/>
      <c r="O32" s="38"/>
      <c r="P32" s="38"/>
      <c r="Q32" s="38"/>
      <c r="R32" s="24"/>
    </row>
    <row r="33" spans="2:17" ht="17.45" customHeight="1" x14ac:dyDescent="0.15">
      <c r="B33" s="3" t="s">
        <v>37</v>
      </c>
    </row>
    <row r="34" spans="2:17" ht="17.45" customHeight="1" x14ac:dyDescent="0.15">
      <c r="B34" s="366" t="s">
        <v>38</v>
      </c>
      <c r="C34" s="369" t="s">
        <v>1585</v>
      </c>
      <c r="D34" s="369"/>
      <c r="E34" s="369"/>
      <c r="F34" s="369"/>
      <c r="G34" s="369"/>
      <c r="H34" s="369"/>
      <c r="I34" s="369"/>
      <c r="J34" s="369"/>
      <c r="K34" s="369"/>
      <c r="L34" s="369"/>
      <c r="M34" s="369"/>
      <c r="N34" s="369"/>
      <c r="O34" s="369"/>
      <c r="P34" s="369"/>
      <c r="Q34" s="369"/>
    </row>
    <row r="35" spans="2:17" ht="17.45" customHeight="1" x14ac:dyDescent="0.15">
      <c r="B35" s="366"/>
      <c r="C35" s="369"/>
      <c r="D35" s="369"/>
      <c r="E35" s="369"/>
      <c r="F35" s="369"/>
      <c r="G35" s="369"/>
      <c r="H35" s="369"/>
      <c r="I35" s="369"/>
      <c r="J35" s="369"/>
      <c r="K35" s="369"/>
      <c r="L35" s="369"/>
      <c r="M35" s="369"/>
      <c r="N35" s="369"/>
      <c r="O35" s="369"/>
      <c r="P35" s="369"/>
      <c r="Q35" s="369"/>
    </row>
    <row r="36" spans="2:17" ht="17.45" customHeight="1" x14ac:dyDescent="0.15">
      <c r="B36" s="20" t="s">
        <v>40</v>
      </c>
      <c r="C36" s="20" t="s">
        <v>39</v>
      </c>
      <c r="D36" s="20"/>
      <c r="E36" s="20"/>
      <c r="F36" s="20"/>
      <c r="G36" s="20"/>
      <c r="H36" s="20"/>
      <c r="I36" s="20"/>
      <c r="J36" s="20"/>
      <c r="K36" s="20"/>
      <c r="L36" s="20"/>
      <c r="M36" s="20"/>
      <c r="N36" s="20"/>
      <c r="O36" s="20"/>
      <c r="P36" s="20"/>
      <c r="Q36" s="20"/>
    </row>
    <row r="37" spans="2:17" ht="17.45" customHeight="1" x14ac:dyDescent="0.15">
      <c r="B37" s="3" t="s">
        <v>55</v>
      </c>
      <c r="C37" s="333" t="s">
        <v>101</v>
      </c>
      <c r="D37" s="333"/>
      <c r="E37" s="333"/>
      <c r="F37" s="333"/>
      <c r="G37" s="333"/>
      <c r="H37" s="333"/>
      <c r="I37" s="333"/>
      <c r="J37" s="333"/>
      <c r="K37" s="333"/>
      <c r="L37" s="333"/>
      <c r="M37" s="333"/>
      <c r="N37" s="333"/>
      <c r="O37" s="333"/>
      <c r="P37" s="333"/>
      <c r="Q37" s="333"/>
    </row>
    <row r="38" spans="2:17" ht="17.45" customHeight="1" x14ac:dyDescent="0.15">
      <c r="B38" s="63"/>
      <c r="C38" s="333"/>
      <c r="D38" s="333"/>
      <c r="E38" s="333"/>
      <c r="F38" s="333"/>
      <c r="G38" s="333"/>
      <c r="H38" s="333"/>
      <c r="I38" s="333"/>
      <c r="J38" s="333"/>
      <c r="K38" s="333"/>
      <c r="L38" s="333"/>
      <c r="M38" s="333"/>
      <c r="N38" s="333"/>
      <c r="O38" s="333"/>
      <c r="P38" s="333"/>
      <c r="Q38" s="333"/>
    </row>
    <row r="39" spans="2:17" ht="17.45" customHeight="1" x14ac:dyDescent="0.15">
      <c r="C39" s="3" t="str">
        <f>VLOOKUP(認定判定!C5,市町村!A:C,3,FALSE)&amp;""</f>
        <v>番号</v>
      </c>
    </row>
    <row r="40" spans="2:17" ht="17.45" customHeight="1" x14ac:dyDescent="0.15">
      <c r="C40" s="3" t="s">
        <v>42</v>
      </c>
    </row>
    <row r="41" spans="2:17" ht="17.45" customHeight="1" x14ac:dyDescent="0.15">
      <c r="C41" s="3" t="s">
        <v>43</v>
      </c>
    </row>
    <row r="42" spans="2:17" ht="17.45" customHeight="1" x14ac:dyDescent="0.15">
      <c r="G42" s="4"/>
      <c r="H42" s="3" t="str">
        <f>IF(J42&lt;&gt;"","認定者名","")</f>
        <v/>
      </c>
      <c r="J42" s="3" t="str">
        <f>VLOOKUP(認定判定!C5,市町村!A:C,2,FALSE)&amp;""</f>
        <v/>
      </c>
      <c r="K42" s="4"/>
    </row>
    <row r="43" spans="2:17" ht="17.45" customHeight="1" x14ac:dyDescent="0.15"/>
    <row r="44" spans="2:17" ht="17.45" customHeight="1" x14ac:dyDescent="0.15">
      <c r="B44" s="3" t="s">
        <v>44</v>
      </c>
    </row>
    <row r="45" spans="2:17" ht="17.45" customHeight="1" x14ac:dyDescent="0.15"/>
    <row r="46" spans="2:17" ht="17.45" customHeight="1" x14ac:dyDescent="0.15"/>
    <row r="47" spans="2:17" ht="17.45" customHeight="1" x14ac:dyDescent="0.15"/>
  </sheetData>
  <sheetProtection password="EFF8" sheet="1" objects="1" scenarios="1"/>
  <mergeCells count="30">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 ref="C37:Q38"/>
    <mergeCell ref="E25:F25"/>
    <mergeCell ref="O30:P30"/>
    <mergeCell ref="O31:P31"/>
    <mergeCell ref="O21:P21"/>
    <mergeCell ref="O22:P22"/>
    <mergeCell ref="O23:P23"/>
    <mergeCell ref="E24:F24"/>
    <mergeCell ref="B34:B35"/>
    <mergeCell ref="C34:Q35"/>
    <mergeCell ref="D28:H28"/>
    <mergeCell ref="I28:J29"/>
    <mergeCell ref="N28:Q28"/>
    <mergeCell ref="D29:H29"/>
  </mergeCells>
  <phoneticPr fontId="2"/>
  <conditionalFormatting sqref="B5:H8">
    <cfRule type="cellIs" dxfId="0" priority="2"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51"/>
  <sheetViews>
    <sheetView showGridLines="0" tabSelected="1" zoomScaleNormal="100" workbookViewId="0">
      <selection activeCell="J16" sqref="J16"/>
    </sheetView>
  </sheetViews>
  <sheetFormatPr defaultRowHeight="13.5" x14ac:dyDescent="0.15"/>
  <cols>
    <col min="1" max="1" width="11.125" bestFit="1" customWidth="1"/>
    <col min="2" max="2" width="16.125" customWidth="1"/>
    <col min="3" max="3" width="15.75" customWidth="1"/>
    <col min="4" max="4" width="5.25" customWidth="1"/>
    <col min="5" max="5" width="4.625" bestFit="1" customWidth="1"/>
    <col min="6" max="6" width="7.25" customWidth="1"/>
    <col min="9" max="9" width="11" bestFit="1" customWidth="1"/>
    <col min="10" max="10" width="32.875" customWidth="1"/>
  </cols>
  <sheetData>
    <row r="1" spans="1:11" s="65" customFormat="1" ht="36" customHeight="1" x14ac:dyDescent="0.15">
      <c r="A1" s="290" t="s">
        <v>1583</v>
      </c>
      <c r="B1" s="290"/>
      <c r="C1" s="290"/>
      <c r="D1" s="290"/>
      <c r="E1" s="290"/>
      <c r="F1" s="290"/>
      <c r="G1" s="290"/>
      <c r="H1" s="290"/>
      <c r="I1" s="290"/>
      <c r="J1" s="91" t="s">
        <v>1616</v>
      </c>
    </row>
    <row r="2" spans="1:11" ht="24" customHeight="1" x14ac:dyDescent="0.15">
      <c r="A2" s="303" t="s">
        <v>45</v>
      </c>
      <c r="B2" s="304"/>
      <c r="C2" s="305"/>
      <c r="D2" s="306"/>
      <c r="E2" s="306"/>
      <c r="F2" s="306"/>
      <c r="G2" s="307"/>
      <c r="I2" s="101" t="s">
        <v>265</v>
      </c>
      <c r="J2" s="87"/>
    </row>
    <row r="3" spans="1:11" ht="24" customHeight="1" x14ac:dyDescent="0.15">
      <c r="A3" s="308" t="s">
        <v>258</v>
      </c>
      <c r="B3" s="309"/>
      <c r="C3" s="296"/>
      <c r="D3" s="297"/>
      <c r="E3" s="297"/>
      <c r="F3" s="297"/>
      <c r="G3" s="298"/>
      <c r="I3" s="102" t="s">
        <v>266</v>
      </c>
      <c r="J3" s="88"/>
    </row>
    <row r="4" spans="1:11" ht="24" customHeight="1" x14ac:dyDescent="0.15">
      <c r="A4" s="308" t="s">
        <v>104</v>
      </c>
      <c r="B4" s="309"/>
      <c r="C4" s="296"/>
      <c r="D4" s="297"/>
      <c r="E4" s="297"/>
      <c r="F4" s="297"/>
      <c r="G4" s="298"/>
      <c r="H4" t="str">
        <f>IF($C$3="",IF($C$4&gt;0,"個人",""),"法人")</f>
        <v/>
      </c>
      <c r="I4" s="94">
        <f>DATEDIF($J$3,$J$2,"M")</f>
        <v>0</v>
      </c>
      <c r="J4" s="91" t="str">
        <f>DATEDIF($J$3,$J$2,"Y") &amp; " 年 " &amp; DATEDIF($J$3,$J$2,"YM") &amp; " ヶ月"</f>
        <v>0 年 0 ヶ月</v>
      </c>
    </row>
    <row r="5" spans="1:11" ht="24" customHeight="1" x14ac:dyDescent="0.15">
      <c r="A5" s="277" t="s">
        <v>46</v>
      </c>
      <c r="B5" s="278"/>
      <c r="C5" s="299" t="s">
        <v>472</v>
      </c>
      <c r="D5" s="300"/>
      <c r="E5" s="300"/>
      <c r="F5" s="300"/>
      <c r="G5" s="301"/>
      <c r="I5" s="103" t="s">
        <v>257</v>
      </c>
      <c r="J5" s="86" t="s">
        <v>349</v>
      </c>
    </row>
    <row r="6" spans="1:11" ht="27" customHeight="1" x14ac:dyDescent="0.15">
      <c r="A6" s="302"/>
      <c r="B6" s="302"/>
      <c r="C6" s="239"/>
      <c r="D6" s="239"/>
      <c r="E6" s="239"/>
      <c r="F6" s="239"/>
      <c r="G6" s="239"/>
      <c r="H6" s="90"/>
      <c r="I6" s="84"/>
    </row>
    <row r="7" spans="1:11" ht="27" customHeight="1" thickBot="1" x14ac:dyDescent="0.2">
      <c r="A7" s="293"/>
      <c r="B7" s="293"/>
      <c r="C7" s="240"/>
      <c r="D7" s="229"/>
      <c r="E7" s="73">
        <f>IF($C$6&gt;"",VLOOKUP($C$6,Gyosyu!$B:$C,2,FALSE),0)</f>
        <v>0</v>
      </c>
      <c r="F7" s="73">
        <f>IF($E$7&gt;0,VLOOKUP($E$7,GyosyuKbn!$A:$B,2,FALSE),0)</f>
        <v>0</v>
      </c>
      <c r="G7" s="238"/>
      <c r="H7" s="89"/>
      <c r="I7" s="73"/>
    </row>
    <row r="8" spans="1:11" ht="25.5" customHeight="1" thickBot="1" x14ac:dyDescent="0.2">
      <c r="A8" s="291" t="s">
        <v>325</v>
      </c>
      <c r="B8" s="292"/>
      <c r="C8" s="211"/>
      <c r="D8" s="222">
        <v>1</v>
      </c>
      <c r="E8" s="270" t="s">
        <v>449</v>
      </c>
      <c r="F8" s="271"/>
      <c r="H8" t="s">
        <v>301</v>
      </c>
    </row>
    <row r="9" spans="1:11" x14ac:dyDescent="0.15">
      <c r="D9" s="206" t="s">
        <v>313</v>
      </c>
      <c r="E9" s="294"/>
      <c r="F9" s="295"/>
      <c r="G9" s="79" t="s">
        <v>252</v>
      </c>
      <c r="H9" s="78" t="s">
        <v>251</v>
      </c>
      <c r="I9" s="232" t="s">
        <v>249</v>
      </c>
    </row>
    <row r="10" spans="1:11" ht="18" customHeight="1" x14ac:dyDescent="0.15">
      <c r="A10" s="272" t="s">
        <v>450</v>
      </c>
      <c r="B10" s="207" t="str">
        <f>IF($C$8="","",IF($D$8&gt;=8,EOMONTH($C$8,-19),""))</f>
        <v/>
      </c>
      <c r="C10" s="212"/>
      <c r="D10" s="209" t="str">
        <f t="shared" ref="D10:D14" si="0">$D$9</f>
        <v>円</v>
      </c>
      <c r="F10" s="280" t="s">
        <v>9</v>
      </c>
      <c r="G10" s="75" t="s">
        <v>10</v>
      </c>
      <c r="H10" s="95" t="str">
        <f>IF(C41&gt;=20,IF(C46&gt;=20,"OK",""),"")</f>
        <v/>
      </c>
      <c r="I10" s="233">
        <f>IF(H10&lt;&gt;"",IF(C41&gt;C46,C46,C41),0)</f>
        <v>0</v>
      </c>
      <c r="J10" s="95" t="str">
        <f>IF($C$5="富山市",IF($H$10="OK","確認書",""),"")</f>
        <v/>
      </c>
    </row>
    <row r="11" spans="1:11" ht="18" customHeight="1" x14ac:dyDescent="0.15">
      <c r="A11" s="273"/>
      <c r="B11" s="67" t="str">
        <f>IF($C$8="","",IF($D$8&gt;=7,EOMONTH($C$8,-18),""))</f>
        <v/>
      </c>
      <c r="C11" s="213"/>
      <c r="D11" s="70" t="str">
        <f t="shared" si="0"/>
        <v>円</v>
      </c>
      <c r="F11" s="281"/>
      <c r="G11" s="76" t="s">
        <v>11</v>
      </c>
      <c r="H11" s="96" t="str">
        <f>IF(C42&gt;=20,IF(I4&gt;=3,IF(I4&lt;13,"OK","△"),""),"")</f>
        <v/>
      </c>
      <c r="I11" s="234">
        <f>IF(H11&lt;&gt;"",C42,0)</f>
        <v>0</v>
      </c>
    </row>
    <row r="12" spans="1:11" ht="18" customHeight="1" x14ac:dyDescent="0.15">
      <c r="A12" s="273"/>
      <c r="B12" s="67" t="str">
        <f>IF($C$8="","",IF($D$8&gt;=6,EOMONTH($C$8,-17),""))</f>
        <v/>
      </c>
      <c r="C12" s="213"/>
      <c r="D12" s="70" t="str">
        <f t="shared" si="0"/>
        <v>円</v>
      </c>
      <c r="F12" s="281"/>
      <c r="G12" s="76" t="s">
        <v>12</v>
      </c>
      <c r="H12" s="96" t="str">
        <f>IF(C43&gt;=20,IF(C48&gt;=20,IF(I4&gt;=3,IF(I4&lt;13,"OK","△"),""),""),"")</f>
        <v/>
      </c>
      <c r="I12" s="234">
        <f>IF(H12&lt;&gt;"",IF(C43&gt;C48,C48,C43),0)</f>
        <v>0</v>
      </c>
    </row>
    <row r="13" spans="1:11" ht="18" customHeight="1" x14ac:dyDescent="0.15">
      <c r="A13" s="273"/>
      <c r="B13" s="67" t="str">
        <f>IF($C$8="","",IF($D$8&gt;=5,EOMONTH($C$8,-16),""))</f>
        <v/>
      </c>
      <c r="C13" s="213"/>
      <c r="D13" s="70" t="str">
        <f t="shared" si="0"/>
        <v>円</v>
      </c>
      <c r="F13" s="279"/>
      <c r="G13" s="107" t="s">
        <v>13</v>
      </c>
      <c r="H13" s="108" t="str">
        <f>IF(C44&gt;=20,IF(C47&gt;=20,"OK",""),"")</f>
        <v/>
      </c>
      <c r="I13" s="235">
        <f>IF(H13&lt;&gt;"",IF(C44&gt;C47,C47,C44),0)</f>
        <v>0</v>
      </c>
    </row>
    <row r="14" spans="1:11" ht="18" customHeight="1" x14ac:dyDescent="0.15">
      <c r="A14" s="273"/>
      <c r="B14" s="67" t="str">
        <f>IF($C$8="","",IF($D$8&gt;=4,EOMONTH($C$8,-15),""))</f>
        <v/>
      </c>
      <c r="C14" s="213"/>
      <c r="D14" s="70" t="str">
        <f t="shared" si="0"/>
        <v>円</v>
      </c>
      <c r="F14" s="283" t="s">
        <v>14</v>
      </c>
      <c r="G14" s="109" t="s">
        <v>438</v>
      </c>
      <c r="H14" s="202" t="str">
        <f>IF(C45&gt;=5,"OK","")</f>
        <v/>
      </c>
      <c r="I14" s="233">
        <f>IF(H14&lt;&gt;"",C45,0)</f>
        <v>0</v>
      </c>
      <c r="J14" s="230" t="str">
        <f>IF($C$5="富山市",IF($H$14="OK","確認書",""),"")</f>
        <v/>
      </c>
      <c r="K14" s="165"/>
    </row>
    <row r="15" spans="1:11" ht="18" customHeight="1" x14ac:dyDescent="0.15">
      <c r="A15" s="273"/>
      <c r="B15" s="67" t="str">
        <f>IF($C$8="","",EOMONTH($C$8,-14))</f>
        <v/>
      </c>
      <c r="C15" s="213"/>
      <c r="D15" s="70" t="str">
        <f t="shared" ref="D15:D21" si="1">$D$9</f>
        <v>円</v>
      </c>
      <c r="F15" s="281"/>
      <c r="G15" s="76" t="s">
        <v>315</v>
      </c>
      <c r="H15" s="152" t="str">
        <f>IF(C41&gt;=5,IF(C46&gt;=5,"OK",""),"")</f>
        <v/>
      </c>
      <c r="I15" s="236">
        <f>IF(H15&lt;&gt;"",IF(C41&gt;C46,C46,C41),0)</f>
        <v>0</v>
      </c>
    </row>
    <row r="16" spans="1:11" ht="18" customHeight="1" x14ac:dyDescent="0.15">
      <c r="A16" s="273"/>
      <c r="B16" s="67" t="str">
        <f>IF($C$8="","",EOMONTH($C$8,-13))</f>
        <v/>
      </c>
      <c r="C16" s="213"/>
      <c r="D16" s="70" t="str">
        <f t="shared" si="1"/>
        <v>円</v>
      </c>
      <c r="F16" s="281"/>
      <c r="G16" s="76" t="s">
        <v>318</v>
      </c>
      <c r="H16" s="152" t="str">
        <f>IF(C42&gt;=5,IF(I4&gt;=3,IF(I4&lt;13,"OK","△"),""),"")</f>
        <v/>
      </c>
      <c r="I16" s="234">
        <f>IF(H16&lt;&gt;"",C42,0)</f>
        <v>0</v>
      </c>
    </row>
    <row r="17" spans="1:11" ht="18" customHeight="1" x14ac:dyDescent="0.15">
      <c r="A17" s="273"/>
      <c r="B17" s="67" t="str">
        <f>IF($C$8="","",EOMONTH($C$8,-12))</f>
        <v/>
      </c>
      <c r="C17" s="214"/>
      <c r="D17" s="70" t="str">
        <f t="shared" si="1"/>
        <v>円</v>
      </c>
      <c r="F17" s="281"/>
      <c r="G17" s="76" t="s">
        <v>321</v>
      </c>
      <c r="H17" s="152" t="str">
        <f>IF(C43&gt;=5,IF(C48&gt;=5,IF(I4&gt;=3,IF(I4&lt;13,"OK","△"),""),""),"")</f>
        <v/>
      </c>
      <c r="I17" s="234">
        <f>IF(H17&lt;&gt;"",IF(C43&gt;C48,C48,C43),0)</f>
        <v>0</v>
      </c>
    </row>
    <row r="18" spans="1:11" ht="18" customHeight="1" x14ac:dyDescent="0.15">
      <c r="A18" s="273"/>
      <c r="B18" s="67" t="s">
        <v>452</v>
      </c>
      <c r="C18" s="219">
        <f>IF(D8=8,SUM(C10:C17),IF(D8=7,SUM(C11:C17),IF(D8=6,SUM(C12:C17),IF(D8=5,SUM(C13:C17),IF(D8=4,SUM(C14:C17),IF(D8=3,SUM(C15:C17),IF(D8=2,SUM(C16:C17),C17)))))))</f>
        <v>0</v>
      </c>
      <c r="D18" s="70" t="str">
        <f t="shared" si="1"/>
        <v>円</v>
      </c>
      <c r="F18" s="282"/>
      <c r="G18" s="77" t="s">
        <v>324</v>
      </c>
      <c r="H18" s="153" t="str">
        <f>IF(C44&gt;=5,IF(C47&gt;=5,IF(I4&gt;=3,IF(I4&lt;13,"OK","△"),""),""),"")</f>
        <v/>
      </c>
      <c r="I18" s="237">
        <f>IF(H18&lt;&gt;"",IF(C44&gt;C47,C47,C44),0)</f>
        <v>0</v>
      </c>
      <c r="J18" s="165"/>
    </row>
    <row r="19" spans="1:11" ht="18" customHeight="1" x14ac:dyDescent="0.15">
      <c r="A19" s="273"/>
      <c r="B19" s="67" t="s">
        <v>451</v>
      </c>
      <c r="C19" s="219">
        <f>ROUNDDOWN(C18/D8,0)</f>
        <v>0</v>
      </c>
      <c r="D19" s="70" t="str">
        <f t="shared" si="1"/>
        <v>円</v>
      </c>
      <c r="F19" s="283"/>
      <c r="G19" s="109"/>
      <c r="H19" s="110"/>
      <c r="I19" s="233"/>
      <c r="J19" s="231"/>
    </row>
    <row r="20" spans="1:11" ht="18" customHeight="1" x14ac:dyDescent="0.15">
      <c r="A20" s="273"/>
      <c r="B20" s="67" t="str">
        <f>IF($C$8="","",EOMONTH($C$8,-11))</f>
        <v/>
      </c>
      <c r="C20" s="215"/>
      <c r="D20" s="70" t="str">
        <f t="shared" si="1"/>
        <v>円</v>
      </c>
      <c r="F20" s="281"/>
      <c r="G20" s="76"/>
      <c r="H20" s="96"/>
      <c r="I20" s="234"/>
      <c r="J20" s="165"/>
    </row>
    <row r="21" spans="1:11" ht="18" customHeight="1" x14ac:dyDescent="0.15">
      <c r="A21" s="274"/>
      <c r="B21" s="68" t="str">
        <f>IF($C$8="","",EOMONTH($C$8,-10))</f>
        <v/>
      </c>
      <c r="C21" s="216"/>
      <c r="D21" s="71" t="str">
        <f t="shared" si="1"/>
        <v>円</v>
      </c>
      <c r="F21" s="281"/>
      <c r="G21" s="76"/>
      <c r="H21" s="96"/>
      <c r="I21" s="234"/>
    </row>
    <row r="22" spans="1:11" ht="18" customHeight="1" x14ac:dyDescent="0.15">
      <c r="F22" s="282"/>
      <c r="G22" s="77"/>
      <c r="H22" s="97"/>
      <c r="I22" s="237"/>
    </row>
    <row r="23" spans="1:11" ht="18" customHeight="1" x14ac:dyDescent="0.15">
      <c r="A23" s="65"/>
      <c r="B23" s="65"/>
      <c r="C23" s="65"/>
      <c r="D23" s="65"/>
      <c r="H23" s="93" t="s">
        <v>259</v>
      </c>
    </row>
    <row r="24" spans="1:11" ht="18" customHeight="1" x14ac:dyDescent="0.15">
      <c r="A24" s="267" t="s">
        <v>102</v>
      </c>
      <c r="B24" s="207" t="str">
        <f>IF($C$8="","",IF($D$8&gt;=8,EOMONTH($C$8,-7),""))</f>
        <v/>
      </c>
      <c r="C24" s="208"/>
      <c r="D24" s="209" t="str">
        <f t="shared" ref="D24:D28" si="2">$D$9</f>
        <v>円</v>
      </c>
      <c r="H24" s="92" t="s">
        <v>267</v>
      </c>
    </row>
    <row r="25" spans="1:11" ht="18" customHeight="1" x14ac:dyDescent="0.15">
      <c r="A25" s="268"/>
      <c r="B25" s="67" t="str">
        <f>IF($C$8="","",IF($D$8&gt;=7,EOMONTH($C$8,-6),""))</f>
        <v/>
      </c>
      <c r="C25" s="99"/>
      <c r="D25" s="70" t="str">
        <f t="shared" si="2"/>
        <v>円</v>
      </c>
    </row>
    <row r="26" spans="1:11" ht="18" customHeight="1" thickBot="1" x14ac:dyDescent="0.2">
      <c r="A26" s="268"/>
      <c r="B26" s="67" t="str">
        <f>IF($C$8="","",IF($D$8&gt;=6,EOMONTH($C$8,-5),""))</f>
        <v/>
      </c>
      <c r="C26" s="99"/>
      <c r="D26" s="70" t="str">
        <f t="shared" si="2"/>
        <v>円</v>
      </c>
      <c r="E26" s="2"/>
      <c r="F26" s="210" t="s">
        <v>418</v>
      </c>
      <c r="G26" s="287" t="s">
        <v>268</v>
      </c>
      <c r="H26" s="287"/>
      <c r="I26" s="287"/>
      <c r="J26" s="191" t="s">
        <v>419</v>
      </c>
      <c r="K26" s="189" t="s">
        <v>420</v>
      </c>
    </row>
    <row r="27" spans="1:11" ht="18" customHeight="1" thickTop="1" thickBot="1" x14ac:dyDescent="0.2">
      <c r="A27" s="268"/>
      <c r="B27" s="67" t="str">
        <f>IF($C$8="","",IF($D$8&gt;=5,EOMONTH($C$8,-4),""))</f>
        <v/>
      </c>
      <c r="C27" s="99"/>
      <c r="D27" s="70" t="str">
        <f t="shared" si="2"/>
        <v>円</v>
      </c>
      <c r="E27" s="2"/>
      <c r="F27" s="190"/>
      <c r="G27" s="288" t="str">
        <f>IF(ISBLANK(F27),"　　　　　　　　　　　　　　　　　　業",VLOOKUP(F27,'5号業種リスト'!$C:$E,2,FALSE))</f>
        <v>　　　　　　　　　　　　　　　　　　業</v>
      </c>
      <c r="H27" s="289"/>
      <c r="I27" s="289"/>
      <c r="J27" s="197"/>
      <c r="K27" s="194">
        <f t="shared" ref="K27:K32" si="3">IF($J$33&gt;0,J27/$J$33*100,0)</f>
        <v>0</v>
      </c>
    </row>
    <row r="28" spans="1:11" ht="18" customHeight="1" thickTop="1" x14ac:dyDescent="0.15">
      <c r="A28" s="268"/>
      <c r="B28" s="67" t="str">
        <f>IF($C$8="","",IF($D$8&gt;=4,EOMONTH($C$8,-3),""))</f>
        <v/>
      </c>
      <c r="C28" s="99"/>
      <c r="D28" s="70" t="str">
        <f t="shared" si="2"/>
        <v>円</v>
      </c>
      <c r="E28" s="2"/>
      <c r="F28" s="104"/>
      <c r="G28" s="286" t="str">
        <f>IF(ISBLANK(F28),"",VLOOKUP(F28,'5号業種リスト'!$C:$E,2,FALSE))</f>
        <v/>
      </c>
      <c r="H28" s="286"/>
      <c r="I28" s="286"/>
      <c r="J28" s="198"/>
      <c r="K28" s="193">
        <f t="shared" si="3"/>
        <v>0</v>
      </c>
    </row>
    <row r="29" spans="1:11" ht="18" customHeight="1" x14ac:dyDescent="0.15">
      <c r="A29" s="268"/>
      <c r="B29" s="67" t="str">
        <f>IF($C$8="","",EOMONTH($C$8,-2))</f>
        <v/>
      </c>
      <c r="C29" s="99"/>
      <c r="D29" s="70" t="str">
        <f t="shared" ref="D29:D35" si="4">$D$9</f>
        <v>円</v>
      </c>
      <c r="E29" s="2"/>
      <c r="F29" s="188"/>
      <c r="G29" s="286" t="str">
        <f>IF(ISBLANK(F29),"",VLOOKUP(F29,'5号業種リスト'!$C:$E,2,FALSE))</f>
        <v/>
      </c>
      <c r="H29" s="286"/>
      <c r="I29" s="286"/>
      <c r="J29" s="199"/>
      <c r="K29" s="192">
        <f t="shared" si="3"/>
        <v>0</v>
      </c>
    </row>
    <row r="30" spans="1:11" ht="18" customHeight="1" x14ac:dyDescent="0.15">
      <c r="A30" s="269"/>
      <c r="B30" s="67" t="str">
        <f>IF($C$8="","",EOMONTH($C$8,-1))</f>
        <v/>
      </c>
      <c r="C30" s="99"/>
      <c r="D30" s="70" t="str">
        <f t="shared" si="4"/>
        <v>円</v>
      </c>
      <c r="E30" s="2"/>
      <c r="F30" s="188"/>
      <c r="G30" s="286" t="str">
        <f>IF(ISBLANK(F30),"",VLOOKUP(F30,'5号業種リスト'!$C:$E,2,FALSE))</f>
        <v/>
      </c>
      <c r="H30" s="286"/>
      <c r="I30" s="286"/>
      <c r="J30" s="199"/>
      <c r="K30" s="192">
        <f t="shared" si="3"/>
        <v>0</v>
      </c>
    </row>
    <row r="31" spans="1:11" ht="18" customHeight="1" x14ac:dyDescent="0.15">
      <c r="A31" s="72" t="s">
        <v>0</v>
      </c>
      <c r="B31" s="67" t="str">
        <f>IF($C$8="","",$C$8)</f>
        <v/>
      </c>
      <c r="C31" s="100"/>
      <c r="D31" s="70" t="str">
        <f t="shared" si="4"/>
        <v>円</v>
      </c>
      <c r="E31" s="2"/>
      <c r="F31" s="196"/>
      <c r="G31" s="286" t="str">
        <f>IF(ISBLANK(F31),"",VLOOKUP(F31,'5号業種リスト'!$C:$E,2,FALSE))</f>
        <v/>
      </c>
      <c r="H31" s="286"/>
      <c r="I31" s="286"/>
      <c r="J31" s="200"/>
      <c r="K31" s="192">
        <f t="shared" si="3"/>
        <v>0</v>
      </c>
    </row>
    <row r="32" spans="1:11" ht="18" customHeight="1" x14ac:dyDescent="0.15">
      <c r="A32" s="279"/>
      <c r="B32" s="67" t="s">
        <v>452</v>
      </c>
      <c r="C32" s="220">
        <f>IF(D8=8,SUM(C24:C31),IF(D8=7,SUM(C25:C31),IF(D8=6,SUM(C26:C31),IF(D8=5,SUM(C27:C31),IF(D8=4,SUM(C28:C31),IF(D8=3,SUM(C29:C31),IF(D8=2,SUM(C30:C31),C31)))))))</f>
        <v>0</v>
      </c>
      <c r="D32" s="70" t="str">
        <f t="shared" si="4"/>
        <v>円</v>
      </c>
      <c r="E32" s="2"/>
      <c r="F32" s="196"/>
      <c r="G32" s="286" t="str">
        <f>IF(ISBLANK(F32),"",VLOOKUP(F32,'5号業種リスト'!$C:$E,2,FALSE))</f>
        <v/>
      </c>
      <c r="H32" s="286"/>
      <c r="I32" s="286"/>
      <c r="J32" s="200"/>
      <c r="K32" s="192">
        <f t="shared" si="3"/>
        <v>0</v>
      </c>
    </row>
    <row r="33" spans="1:11" ht="18" customHeight="1" x14ac:dyDescent="0.15">
      <c r="A33" s="269"/>
      <c r="B33" s="67" t="s">
        <v>451</v>
      </c>
      <c r="C33" s="220">
        <f>ROUNDDOWN(C32/D8,0)</f>
        <v>0</v>
      </c>
      <c r="D33" s="70" t="str">
        <f t="shared" si="4"/>
        <v>円</v>
      </c>
      <c r="E33" s="2"/>
      <c r="F33" s="284" t="s">
        <v>474</v>
      </c>
      <c r="G33" s="284"/>
      <c r="H33" s="284"/>
      <c r="I33" s="284"/>
      <c r="J33" s="195">
        <f>SUM(J27:J32)</f>
        <v>0</v>
      </c>
      <c r="K33" s="192">
        <f>SUM(K27:K32)</f>
        <v>0</v>
      </c>
    </row>
    <row r="34" spans="1:11" ht="18" customHeight="1" x14ac:dyDescent="0.15">
      <c r="A34" s="217" t="s">
        <v>103</v>
      </c>
      <c r="B34" s="67" t="str">
        <f>IF($C$8="","",EOMONTH($C$8,1))</f>
        <v/>
      </c>
      <c r="C34" s="83"/>
      <c r="D34" s="70" t="str">
        <f t="shared" si="4"/>
        <v>円</v>
      </c>
      <c r="E34" s="2"/>
      <c r="F34" s="285"/>
      <c r="G34" s="285"/>
      <c r="H34" s="285"/>
      <c r="I34" s="285"/>
    </row>
    <row r="35" spans="1:11" ht="18" customHeight="1" x14ac:dyDescent="0.15">
      <c r="A35" s="218"/>
      <c r="B35" s="68" t="str">
        <f>IF($C$8="","",EOMONTH($C$8,2))</f>
        <v/>
      </c>
      <c r="C35" s="98"/>
      <c r="D35" s="71" t="str">
        <f t="shared" si="4"/>
        <v>円</v>
      </c>
      <c r="F35" s="1"/>
      <c r="G35" s="1"/>
    </row>
    <row r="36" spans="1:11" ht="18" customHeight="1" x14ac:dyDescent="0.15">
      <c r="A36" s="74" t="s">
        <v>250</v>
      </c>
      <c r="F36" s="1"/>
      <c r="G36" s="1"/>
    </row>
    <row r="37" spans="1:11" ht="36" customHeight="1" x14ac:dyDescent="0.15">
      <c r="A37" s="280" t="s">
        <v>102</v>
      </c>
      <c r="B37" s="66">
        <v>43739</v>
      </c>
      <c r="C37" s="80"/>
      <c r="D37" s="69" t="str">
        <f>$D$9</f>
        <v>円</v>
      </c>
      <c r="F37" s="1"/>
      <c r="G37" s="1"/>
    </row>
    <row r="38" spans="1:11" ht="36" customHeight="1" x14ac:dyDescent="0.15">
      <c r="A38" s="281"/>
      <c r="B38" s="67">
        <v>43770</v>
      </c>
      <c r="C38" s="81"/>
      <c r="D38" s="70" t="str">
        <f>$D$9</f>
        <v>円</v>
      </c>
      <c r="F38" s="1"/>
      <c r="G38" s="1"/>
    </row>
    <row r="39" spans="1:11" ht="36" customHeight="1" x14ac:dyDescent="0.15">
      <c r="A39" s="282"/>
      <c r="B39" s="68">
        <v>43800</v>
      </c>
      <c r="C39" s="82"/>
      <c r="D39" s="71" t="str">
        <f>$D$9</f>
        <v>円</v>
      </c>
    </row>
    <row r="40" spans="1:11" ht="36" customHeight="1" x14ac:dyDescent="0.15"/>
    <row r="41" spans="1:11" ht="36" customHeight="1" x14ac:dyDescent="0.15">
      <c r="A41" s="275" t="s">
        <v>1</v>
      </c>
      <c r="B41" s="276"/>
      <c r="C41" s="60">
        <f>IF(ISBLANK(C17),0,IF(C18&gt;0,ROUNDDOWN(((C18-C32)/C18*100),1),0))</f>
        <v>0</v>
      </c>
    </row>
    <row r="42" spans="1:11" ht="36" customHeight="1" x14ac:dyDescent="0.15">
      <c r="A42" s="275" t="s">
        <v>2</v>
      </c>
      <c r="B42" s="276"/>
      <c r="C42" s="60">
        <f>IF(ISBLANK(C29),0,IF(SUM(C29:C31)&gt;0,ROUNDDOWN(((SUM(C29:C31)/3)-C33)/(SUM(C29:C31)/3)*100,1),0))</f>
        <v>0</v>
      </c>
    </row>
    <row r="43" spans="1:11" ht="36" customHeight="1" x14ac:dyDescent="0.15">
      <c r="A43" s="275" t="s">
        <v>3</v>
      </c>
      <c r="B43" s="276"/>
      <c r="C43" s="60">
        <f>IF(ISBLANK(C39),0,IF(C39&gt;0,ROUNDDOWN(((C39-C33)/C39)*100,1),0))</f>
        <v>0</v>
      </c>
    </row>
    <row r="44" spans="1:11" ht="36" customHeight="1" x14ac:dyDescent="0.15">
      <c r="A44" s="275" t="s">
        <v>4</v>
      </c>
      <c r="B44" s="276"/>
      <c r="C44" s="60">
        <f>IF(ISBLANK(C37),0,IF(SUM(C37:C39)&gt;0,ROUNDDOWN(((SUM(C37:C39)/3)-C33)/(SUM(C37:C39)/3)*100,1),0))</f>
        <v>0</v>
      </c>
    </row>
    <row r="45" spans="1:11" ht="36" customHeight="1" x14ac:dyDescent="0.15">
      <c r="A45" s="275" t="s">
        <v>5</v>
      </c>
      <c r="B45" s="276"/>
      <c r="C45" s="60">
        <f>IF(ISBLANK(C15),0,IF(SUM(C15:C17)&gt;0,ROUNDDOWN((SUM(C15:C17)-SUM(C29:C31))/SUM(C15:C17)*100,1),0))</f>
        <v>0</v>
      </c>
    </row>
    <row r="46" spans="1:11" ht="36" customHeight="1" x14ac:dyDescent="0.15">
      <c r="A46" s="275" t="s">
        <v>6</v>
      </c>
      <c r="B46" s="276"/>
      <c r="C46" s="60">
        <f>IF(ISBLANK(C34),0,IF(SUM(C17:C21)&gt;0,ROUNDDOWN((SUM(C18,C20:C21)-SUM(C32,C34:C35))/SUM(C18,C20:C21)*100,1),0))</f>
        <v>0</v>
      </c>
    </row>
    <row r="47" spans="1:11" ht="36" customHeight="1" x14ac:dyDescent="0.15">
      <c r="A47" s="275" t="s">
        <v>7</v>
      </c>
      <c r="B47" s="276"/>
      <c r="C47" s="60">
        <f>IF(ISBLANK(C37),0,IF(SUM(C37:C39)&gt;0,ROUNDDOWN((SUM(C37:C39)-SUM(C33:C35))/SUM(C37:C39)*100,1),0))</f>
        <v>0</v>
      </c>
    </row>
    <row r="48" spans="1:11" ht="36" customHeight="1" x14ac:dyDescent="0.15">
      <c r="A48" s="275" t="s">
        <v>8</v>
      </c>
      <c r="B48" s="276"/>
      <c r="C48" s="60">
        <f>IF(ISBLANK(C39),0,IF(C39&gt;0,ROUNDDOWN(((C39*3)-SUM(C33:C35))/(C39*3)*100,1),0))</f>
        <v>0</v>
      </c>
    </row>
    <row r="49" spans="1:2" x14ac:dyDescent="0.15">
      <c r="A49" s="275"/>
      <c r="B49" s="276"/>
    </row>
    <row r="50" spans="1:2" x14ac:dyDescent="0.15">
      <c r="A50" s="275"/>
      <c r="B50" s="276"/>
    </row>
    <row r="51" spans="1:2" x14ac:dyDescent="0.15">
      <c r="A51" s="275"/>
      <c r="B51" s="276"/>
    </row>
  </sheetData>
  <sheetProtection password="EFF8" sheet="1" objects="1" scenarios="1"/>
  <mergeCells count="40">
    <mergeCell ref="G28:I28"/>
    <mergeCell ref="G29:I29"/>
    <mergeCell ref="G30:I30"/>
    <mergeCell ref="G31:I31"/>
    <mergeCell ref="C3:G3"/>
    <mergeCell ref="A1:I1"/>
    <mergeCell ref="A8:B8"/>
    <mergeCell ref="A7:B7"/>
    <mergeCell ref="E9:F9"/>
    <mergeCell ref="C4:G4"/>
    <mergeCell ref="C5:G5"/>
    <mergeCell ref="A6:B6"/>
    <mergeCell ref="A2:B2"/>
    <mergeCell ref="C2:G2"/>
    <mergeCell ref="A3:B3"/>
    <mergeCell ref="A4:B4"/>
    <mergeCell ref="A51:B51"/>
    <mergeCell ref="A46:B46"/>
    <mergeCell ref="A43:B43"/>
    <mergeCell ref="A44:B44"/>
    <mergeCell ref="A45:B45"/>
    <mergeCell ref="A50:B50"/>
    <mergeCell ref="A48:B48"/>
    <mergeCell ref="A47:B47"/>
    <mergeCell ref="A24:A30"/>
    <mergeCell ref="E8:F8"/>
    <mergeCell ref="A10:A21"/>
    <mergeCell ref="A49:B49"/>
    <mergeCell ref="A5:B5"/>
    <mergeCell ref="A41:B41"/>
    <mergeCell ref="A42:B42"/>
    <mergeCell ref="A32:A33"/>
    <mergeCell ref="A37:A39"/>
    <mergeCell ref="F10:F13"/>
    <mergeCell ref="F14:F18"/>
    <mergeCell ref="F19:F22"/>
    <mergeCell ref="F33:I34"/>
    <mergeCell ref="G32:I32"/>
    <mergeCell ref="G26:I26"/>
    <mergeCell ref="G27:I27"/>
  </mergeCells>
  <phoneticPr fontId="2"/>
  <conditionalFormatting sqref="I10:I22">
    <cfRule type="cellIs" dxfId="23" priority="2" operator="greaterThan">
      <formula>0</formula>
    </cfRule>
    <cfRule type="cellIs" dxfId="22" priority="3" operator="equal">
      <formula>0</formula>
    </cfRule>
  </conditionalFormatting>
  <dataValidations count="4">
    <dataValidation type="list" allowBlank="1" showInputMessage="1" showErrorMessage="1" sqref="J5" xr:uid="{00000000-0002-0000-0200-000000000000}">
      <formula1>"　　　　　　　,販売数量の減少,売上高の減少"</formula1>
    </dataValidation>
    <dataValidation type="list" allowBlank="1" showInputMessage="1" showErrorMessage="1" sqref="D9" xr:uid="{00000000-0002-0000-0200-000001000000}">
      <formula1>"円,千円"</formula1>
    </dataValidation>
    <dataValidation type="list" allowBlank="1" showInputMessage="1" showErrorMessage="1" sqref="D8" xr:uid="{00000000-0002-0000-0200-000002000000}">
      <formula1>"1,2,3,4,5,6,7,8"</formula1>
    </dataValidation>
    <dataValidation showInputMessage="1" showErrorMessage="1" sqref="C6:G6" xr:uid="{00000000-0002-0000-0200-000004000000}"/>
  </dataValidations>
  <hyperlinks>
    <hyperlink ref="H10" location="'SN4号4-①'!A1" display="'SN4号4-①'!A1" xr:uid="{00000000-0004-0000-0200-000000000000}"/>
    <hyperlink ref="H11" location="'SN4号4-②'!A1" display="'SN4号4-②'!A1" xr:uid="{00000000-0004-0000-0200-000001000000}"/>
    <hyperlink ref="H12" location="'SN4号4-③'!A1" display="'SN4号4-③'!A1" xr:uid="{00000000-0004-0000-0200-000002000000}"/>
    <hyperlink ref="H13" location="'SN4号4-④'!A1" display="'SN4号4-④'!A1" xr:uid="{00000000-0004-0000-0200-000003000000}"/>
    <hyperlink ref="H15" location="'SN5号-（イ)-⑤a'!A1" display="'SN5号-（イ)-⑤a'!A1" xr:uid="{00000000-0004-0000-0200-000004000000}"/>
    <hyperlink ref="H16" location="'SN5号-（イ)-⑩a'!A1" display="'SN5号-（イ)-⑩a'!A1" xr:uid="{00000000-0004-0000-0200-000005000000}"/>
    <hyperlink ref="H17" location="'SN5号-（イ)-⑪a'!A1" display="'SN5号-（イ)-⑪a'!A1" xr:uid="{00000000-0004-0000-0200-000006000000}"/>
    <hyperlink ref="H18" location="'SN5号-（イ)-⑫a'!A1" display="'SN5号-（イ)-⑫a'!A1" xr:uid="{00000000-0004-0000-0200-000007000000}"/>
    <hyperlink ref="F26" location="'5号業種リスト'!A1" display="'5号業種リスト'!A1" xr:uid="{00000000-0004-0000-0200-00000D000000}"/>
    <hyperlink ref="F33:G33" location="'5号業種リスト'!A1" display="業種名が表示されない場合は、こちらから標準産業分類中分類番号をコピーして貼り付けてください。" xr:uid="{00000000-0004-0000-0200-00000E000000}"/>
    <hyperlink ref="H14" location="'SN5号-（イ)-②a'!A1" display="'SN5号-（イ)-②a'!A1" xr:uid="{00000000-0004-0000-0200-00000F000000}"/>
    <hyperlink ref="J10" location="認定要件確認書SN4!A1" display="認定要件確認書SN4!A1" xr:uid="{00000000-0004-0000-0200-000010000000}"/>
    <hyperlink ref="J14" location="認定要件確認書SN5!A1" display="認定要件確認書SN5!A1" xr:uid="{00000000-0004-0000-0200-000011000000}"/>
  </hyperlinks>
  <pageMargins left="0.70866141732283472" right="0.70866141732283472" top="0.74803149606299213" bottom="0.74803149606299213" header="0.31496062992125984" footer="0.31496062992125984"/>
  <pageSetup paperSize="9" scale="7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市町村!$A:$A</xm:f>
          </x14:formula1>
          <xm:sqref>C5:G5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3"/>
  <sheetViews>
    <sheetView topLeftCell="A4" workbookViewId="0">
      <selection activeCell="B32" sqref="B32"/>
    </sheetView>
  </sheetViews>
  <sheetFormatPr defaultRowHeight="13.5" x14ac:dyDescent="0.15"/>
  <cols>
    <col min="2" max="2" width="23.75" customWidth="1"/>
  </cols>
  <sheetData>
    <row r="1" spans="1:3" s="65" customFormat="1" x14ac:dyDescent="0.15">
      <c r="A1" s="65" t="s">
        <v>280</v>
      </c>
      <c r="B1" s="65" t="s">
        <v>281</v>
      </c>
      <c r="C1" s="65" t="s">
        <v>278</v>
      </c>
    </row>
    <row r="2" spans="1:3" x14ac:dyDescent="0.15">
      <c r="A2" s="64" t="s">
        <v>105</v>
      </c>
      <c r="B2" s="64" t="s">
        <v>106</v>
      </c>
      <c r="C2">
        <v>1</v>
      </c>
    </row>
    <row r="3" spans="1:3" x14ac:dyDescent="0.15">
      <c r="A3" s="64" t="s">
        <v>107</v>
      </c>
      <c r="B3" s="64" t="s">
        <v>108</v>
      </c>
      <c r="C3">
        <v>1</v>
      </c>
    </row>
    <row r="4" spans="1:3" x14ac:dyDescent="0.15">
      <c r="A4" s="64" t="s">
        <v>109</v>
      </c>
      <c r="B4" s="64" t="s">
        <v>110</v>
      </c>
      <c r="C4">
        <v>1</v>
      </c>
    </row>
    <row r="5" spans="1:3" x14ac:dyDescent="0.15">
      <c r="A5" s="64" t="s">
        <v>111</v>
      </c>
      <c r="B5" s="64" t="s">
        <v>112</v>
      </c>
      <c r="C5">
        <v>1</v>
      </c>
    </row>
    <row r="6" spans="1:3" x14ac:dyDescent="0.15">
      <c r="A6" s="64" t="s">
        <v>113</v>
      </c>
      <c r="B6" s="64" t="s">
        <v>114</v>
      </c>
      <c r="C6">
        <v>1</v>
      </c>
    </row>
    <row r="7" spans="1:3" x14ac:dyDescent="0.15">
      <c r="A7" s="64" t="s">
        <v>115</v>
      </c>
      <c r="B7" s="64" t="s">
        <v>116</v>
      </c>
      <c r="C7">
        <v>1</v>
      </c>
    </row>
    <row r="8" spans="1:3" x14ac:dyDescent="0.15">
      <c r="A8" s="64" t="s">
        <v>117</v>
      </c>
      <c r="B8" s="64" t="s">
        <v>118</v>
      </c>
      <c r="C8">
        <v>1</v>
      </c>
    </row>
    <row r="9" spans="1:3" x14ac:dyDescent="0.15">
      <c r="A9" s="64" t="s">
        <v>119</v>
      </c>
      <c r="B9" s="64" t="s">
        <v>120</v>
      </c>
      <c r="C9">
        <v>1</v>
      </c>
    </row>
    <row r="10" spans="1:3" x14ac:dyDescent="0.15">
      <c r="A10" s="64" t="s">
        <v>121</v>
      </c>
      <c r="B10" s="64" t="s">
        <v>122</v>
      </c>
      <c r="C10">
        <v>1</v>
      </c>
    </row>
    <row r="11" spans="1:3" x14ac:dyDescent="0.15">
      <c r="A11" s="64" t="s">
        <v>123</v>
      </c>
      <c r="B11" s="64" t="s">
        <v>124</v>
      </c>
      <c r="C11">
        <v>1</v>
      </c>
    </row>
    <row r="12" spans="1:3" x14ac:dyDescent="0.15">
      <c r="A12" s="64" t="s">
        <v>125</v>
      </c>
      <c r="B12" s="64" t="s">
        <v>126</v>
      </c>
      <c r="C12">
        <v>1</v>
      </c>
    </row>
    <row r="13" spans="1:3" x14ac:dyDescent="0.15">
      <c r="A13" s="64" t="s">
        <v>127</v>
      </c>
      <c r="B13" s="64" t="s">
        <v>128</v>
      </c>
      <c r="C13">
        <v>1</v>
      </c>
    </row>
    <row r="14" spans="1:3" x14ac:dyDescent="0.15">
      <c r="A14" s="64" t="s">
        <v>129</v>
      </c>
      <c r="B14" s="64" t="s">
        <v>130</v>
      </c>
      <c r="C14">
        <v>1</v>
      </c>
    </row>
    <row r="15" spans="1:3" x14ac:dyDescent="0.15">
      <c r="A15" s="64" t="s">
        <v>131</v>
      </c>
      <c r="B15" s="64" t="s">
        <v>132</v>
      </c>
      <c r="C15">
        <v>1</v>
      </c>
    </row>
    <row r="16" spans="1:3" x14ac:dyDescent="0.15">
      <c r="A16" s="64" t="s">
        <v>133</v>
      </c>
      <c r="B16" s="64" t="s">
        <v>134</v>
      </c>
      <c r="C16">
        <v>1</v>
      </c>
    </row>
    <row r="17" spans="1:3" x14ac:dyDescent="0.15">
      <c r="A17" s="64" t="s">
        <v>135</v>
      </c>
      <c r="B17" s="64" t="s">
        <v>136</v>
      </c>
      <c r="C17">
        <v>1</v>
      </c>
    </row>
    <row r="18" spans="1:3" x14ac:dyDescent="0.15">
      <c r="A18" s="64" t="s">
        <v>137</v>
      </c>
      <c r="B18" s="64" t="s">
        <v>138</v>
      </c>
      <c r="C18">
        <v>1</v>
      </c>
    </row>
    <row r="19" spans="1:3" x14ac:dyDescent="0.15">
      <c r="A19" s="64" t="s">
        <v>139</v>
      </c>
      <c r="B19" s="64" t="s">
        <v>140</v>
      </c>
      <c r="C19">
        <v>1</v>
      </c>
    </row>
    <row r="20" spans="1:3" x14ac:dyDescent="0.15">
      <c r="A20" s="64" t="s">
        <v>141</v>
      </c>
      <c r="B20" s="64" t="s">
        <v>142</v>
      </c>
      <c r="C20">
        <v>1</v>
      </c>
    </row>
    <row r="21" spans="1:3" x14ac:dyDescent="0.15">
      <c r="A21" s="64" t="s">
        <v>143</v>
      </c>
      <c r="B21" s="64" t="s">
        <v>144</v>
      </c>
      <c r="C21">
        <v>1</v>
      </c>
    </row>
    <row r="22" spans="1:3" x14ac:dyDescent="0.15">
      <c r="A22" s="64" t="s">
        <v>145</v>
      </c>
      <c r="B22" s="64" t="s">
        <v>146</v>
      </c>
      <c r="C22">
        <v>2</v>
      </c>
    </row>
    <row r="23" spans="1:3" x14ac:dyDescent="0.15">
      <c r="A23" s="64" t="s">
        <v>147</v>
      </c>
      <c r="B23" s="64" t="s">
        <v>148</v>
      </c>
      <c r="C23">
        <v>3</v>
      </c>
    </row>
    <row r="24" spans="1:3" x14ac:dyDescent="0.15">
      <c r="A24" s="64" t="s">
        <v>149</v>
      </c>
      <c r="B24" s="64" t="s">
        <v>150</v>
      </c>
      <c r="C24">
        <v>1</v>
      </c>
    </row>
    <row r="25" spans="1:3" x14ac:dyDescent="0.15">
      <c r="A25" s="64" t="s">
        <v>151</v>
      </c>
      <c r="B25" s="64" t="s">
        <v>152</v>
      </c>
      <c r="C25">
        <v>3</v>
      </c>
    </row>
    <row r="26" spans="1:3" x14ac:dyDescent="0.15">
      <c r="A26" s="64" t="s">
        <v>153</v>
      </c>
      <c r="B26" s="64" t="s">
        <v>154</v>
      </c>
      <c r="C26">
        <v>1</v>
      </c>
    </row>
    <row r="27" spans="1:3" x14ac:dyDescent="0.15">
      <c r="A27" s="64" t="s">
        <v>155</v>
      </c>
      <c r="B27" s="64" t="s">
        <v>156</v>
      </c>
      <c r="C27">
        <v>4</v>
      </c>
    </row>
    <row r="28" spans="1:3" x14ac:dyDescent="0.15">
      <c r="A28" s="64" t="s">
        <v>157</v>
      </c>
      <c r="B28" s="64" t="s">
        <v>158</v>
      </c>
      <c r="C28">
        <v>1</v>
      </c>
    </row>
    <row r="29" spans="1:3" x14ac:dyDescent="0.15">
      <c r="A29" s="64" t="s">
        <v>159</v>
      </c>
      <c r="B29" s="64" t="s">
        <v>160</v>
      </c>
      <c r="C29">
        <v>1</v>
      </c>
    </row>
    <row r="30" spans="1:3" x14ac:dyDescent="0.15">
      <c r="A30" s="64" t="s">
        <v>161</v>
      </c>
      <c r="B30" s="64" t="s">
        <v>162</v>
      </c>
      <c r="C30">
        <v>4</v>
      </c>
    </row>
    <row r="31" spans="1:3" x14ac:dyDescent="0.15">
      <c r="A31" s="64" t="s">
        <v>163</v>
      </c>
      <c r="B31" s="64" t="s">
        <v>164</v>
      </c>
      <c r="C31">
        <v>4</v>
      </c>
    </row>
    <row r="32" spans="1:3" x14ac:dyDescent="0.15">
      <c r="A32" s="64" t="s">
        <v>165</v>
      </c>
      <c r="B32" s="64" t="s">
        <v>166</v>
      </c>
      <c r="C32">
        <v>4</v>
      </c>
    </row>
    <row r="33" spans="1:3" x14ac:dyDescent="0.15">
      <c r="A33" s="64" t="s">
        <v>167</v>
      </c>
      <c r="B33" s="64" t="s">
        <v>168</v>
      </c>
      <c r="C33">
        <v>1</v>
      </c>
    </row>
    <row r="34" spans="1:3" x14ac:dyDescent="0.15">
      <c r="A34" s="64" t="s">
        <v>169</v>
      </c>
      <c r="B34" s="64" t="s">
        <v>170</v>
      </c>
      <c r="C34">
        <v>4</v>
      </c>
    </row>
    <row r="35" spans="1:3" x14ac:dyDescent="0.15">
      <c r="A35" s="64" t="s">
        <v>171</v>
      </c>
      <c r="B35" s="64" t="s">
        <v>172</v>
      </c>
      <c r="C35">
        <v>4</v>
      </c>
    </row>
    <row r="36" spans="1:3" x14ac:dyDescent="0.15">
      <c r="A36" s="64" t="s">
        <v>173</v>
      </c>
      <c r="B36" s="64" t="s">
        <v>174</v>
      </c>
      <c r="C36">
        <v>4</v>
      </c>
    </row>
    <row r="37" spans="1:3" x14ac:dyDescent="0.15">
      <c r="A37" s="64" t="s">
        <v>175</v>
      </c>
      <c r="B37" s="64" t="s">
        <v>176</v>
      </c>
      <c r="C37">
        <v>4</v>
      </c>
    </row>
    <row r="38" spans="1:3" x14ac:dyDescent="0.15">
      <c r="A38" s="64" t="s">
        <v>177</v>
      </c>
      <c r="B38" s="64" t="s">
        <v>178</v>
      </c>
      <c r="C38">
        <v>4</v>
      </c>
    </row>
    <row r="39" spans="1:3" x14ac:dyDescent="0.15">
      <c r="A39" s="64" t="s">
        <v>179</v>
      </c>
      <c r="B39" s="64" t="s">
        <v>180</v>
      </c>
      <c r="C39">
        <v>1</v>
      </c>
    </row>
    <row r="40" spans="1:3" x14ac:dyDescent="0.15">
      <c r="A40" s="64" t="s">
        <v>181</v>
      </c>
      <c r="B40" s="64" t="s">
        <v>182</v>
      </c>
      <c r="C40">
        <v>4</v>
      </c>
    </row>
    <row r="41" spans="1:3" x14ac:dyDescent="0.15">
      <c r="A41" s="64" t="s">
        <v>183</v>
      </c>
      <c r="B41" s="64" t="s">
        <v>184</v>
      </c>
      <c r="C41">
        <v>4</v>
      </c>
    </row>
    <row r="42" spans="1:3" x14ac:dyDescent="0.15">
      <c r="A42" s="64" t="s">
        <v>185</v>
      </c>
      <c r="B42" s="64" t="s">
        <v>186</v>
      </c>
      <c r="C42">
        <v>4</v>
      </c>
    </row>
    <row r="43" spans="1:3" x14ac:dyDescent="0.15">
      <c r="A43" s="64" t="s">
        <v>187</v>
      </c>
      <c r="B43" s="64" t="s">
        <v>188</v>
      </c>
      <c r="C43">
        <v>4</v>
      </c>
    </row>
    <row r="44" spans="1:3" x14ac:dyDescent="0.15">
      <c r="A44" s="64" t="s">
        <v>189</v>
      </c>
      <c r="B44" s="64" t="s">
        <v>190</v>
      </c>
      <c r="C44">
        <v>1</v>
      </c>
    </row>
    <row r="45" spans="1:3" x14ac:dyDescent="0.15">
      <c r="A45" s="64" t="s">
        <v>191</v>
      </c>
      <c r="B45" s="64" t="s">
        <v>192</v>
      </c>
      <c r="C45">
        <v>4</v>
      </c>
    </row>
    <row r="46" spans="1:3" x14ac:dyDescent="0.15">
      <c r="A46" s="64" t="s">
        <v>193</v>
      </c>
      <c r="B46" s="64" t="s">
        <v>194</v>
      </c>
      <c r="C46">
        <v>4</v>
      </c>
    </row>
    <row r="47" spans="1:3" x14ac:dyDescent="0.15">
      <c r="A47" s="64" t="s">
        <v>195</v>
      </c>
      <c r="B47" s="64" t="s">
        <v>196</v>
      </c>
      <c r="C47">
        <v>1</v>
      </c>
    </row>
    <row r="48" spans="1:3" x14ac:dyDescent="0.15">
      <c r="A48" s="64" t="s">
        <v>197</v>
      </c>
      <c r="B48" s="64" t="s">
        <v>198</v>
      </c>
      <c r="C48">
        <v>4</v>
      </c>
    </row>
    <row r="49" spans="1:3" x14ac:dyDescent="0.15">
      <c r="A49" s="64" t="s">
        <v>199</v>
      </c>
      <c r="B49" s="64" t="s">
        <v>200</v>
      </c>
      <c r="C49">
        <v>1</v>
      </c>
    </row>
    <row r="50" spans="1:3" x14ac:dyDescent="0.15">
      <c r="A50" s="64" t="s">
        <v>201</v>
      </c>
      <c r="B50" s="64" t="s">
        <v>202</v>
      </c>
      <c r="C50">
        <v>1</v>
      </c>
    </row>
    <row r="51" spans="1:3" x14ac:dyDescent="0.15">
      <c r="A51" s="64" t="s">
        <v>203</v>
      </c>
      <c r="B51" s="64" t="s">
        <v>204</v>
      </c>
      <c r="C51">
        <v>4</v>
      </c>
    </row>
    <row r="52" spans="1:3" x14ac:dyDescent="0.15">
      <c r="A52" s="64" t="s">
        <v>205</v>
      </c>
      <c r="B52" s="64" t="s">
        <v>206</v>
      </c>
      <c r="C52">
        <v>4</v>
      </c>
    </row>
    <row r="53" spans="1:3" x14ac:dyDescent="0.15">
      <c r="A53" s="64" t="s">
        <v>207</v>
      </c>
      <c r="B53" s="64" t="s">
        <v>208</v>
      </c>
      <c r="C53">
        <v>1</v>
      </c>
    </row>
    <row r="54" spans="1:3" x14ac:dyDescent="0.15">
      <c r="A54" s="64" t="s">
        <v>209</v>
      </c>
      <c r="B54" s="64" t="s">
        <v>210</v>
      </c>
      <c r="C54">
        <v>4</v>
      </c>
    </row>
    <row r="55" spans="1:3" x14ac:dyDescent="0.15">
      <c r="A55" s="64" t="s">
        <v>211</v>
      </c>
      <c r="B55" s="64" t="s">
        <v>212</v>
      </c>
      <c r="C55">
        <v>4</v>
      </c>
    </row>
    <row r="56" spans="1:3" x14ac:dyDescent="0.15">
      <c r="A56" s="64" t="s">
        <v>213</v>
      </c>
      <c r="B56" s="64" t="s">
        <v>214</v>
      </c>
      <c r="C56">
        <v>4</v>
      </c>
    </row>
    <row r="57" spans="1:3" x14ac:dyDescent="0.15">
      <c r="A57" s="64" t="s">
        <v>215</v>
      </c>
      <c r="B57" s="64" t="s">
        <v>216</v>
      </c>
      <c r="C57">
        <v>4</v>
      </c>
    </row>
    <row r="58" spans="1:3" x14ac:dyDescent="0.15">
      <c r="A58" s="64" t="s">
        <v>217</v>
      </c>
      <c r="B58" s="64" t="s">
        <v>218</v>
      </c>
      <c r="C58">
        <v>1</v>
      </c>
    </row>
    <row r="59" spans="1:3" x14ac:dyDescent="0.15">
      <c r="A59" s="64" t="s">
        <v>219</v>
      </c>
      <c r="B59" s="64" t="s">
        <v>220</v>
      </c>
      <c r="C59">
        <v>1</v>
      </c>
    </row>
    <row r="60" spans="1:3" x14ac:dyDescent="0.15">
      <c r="A60" s="64" t="s">
        <v>221</v>
      </c>
      <c r="B60" s="64" t="s">
        <v>222</v>
      </c>
      <c r="C60">
        <v>1</v>
      </c>
    </row>
    <row r="61" spans="1:3" x14ac:dyDescent="0.15">
      <c r="A61" s="64" t="s">
        <v>223</v>
      </c>
      <c r="B61" s="64" t="s">
        <v>224</v>
      </c>
      <c r="C61">
        <v>1</v>
      </c>
    </row>
    <row r="62" spans="1:3" x14ac:dyDescent="0.15">
      <c r="A62" s="64" t="s">
        <v>225</v>
      </c>
      <c r="B62" s="64" t="s">
        <v>226</v>
      </c>
      <c r="C62">
        <v>4</v>
      </c>
    </row>
    <row r="63" spans="1:3" x14ac:dyDescent="0.15">
      <c r="A63" s="64" t="s">
        <v>227</v>
      </c>
      <c r="B63" s="64" t="s">
        <v>248</v>
      </c>
      <c r="C63">
        <v>4</v>
      </c>
    </row>
    <row r="64" spans="1:3" x14ac:dyDescent="0.15">
      <c r="A64" s="64" t="s">
        <v>228</v>
      </c>
      <c r="B64" s="64" t="s">
        <v>229</v>
      </c>
      <c r="C64">
        <v>1</v>
      </c>
    </row>
    <row r="65" spans="1:3" x14ac:dyDescent="0.15">
      <c r="A65" s="64" t="s">
        <v>230</v>
      </c>
      <c r="B65" s="64" t="s">
        <v>231</v>
      </c>
      <c r="C65">
        <v>4</v>
      </c>
    </row>
    <row r="66" spans="1:3" x14ac:dyDescent="0.15">
      <c r="A66" s="64" t="s">
        <v>232</v>
      </c>
      <c r="B66" s="64" t="s">
        <v>233</v>
      </c>
      <c r="C66">
        <v>4</v>
      </c>
    </row>
    <row r="67" spans="1:3" x14ac:dyDescent="0.15">
      <c r="A67" s="64" t="s">
        <v>234</v>
      </c>
      <c r="B67" s="64" t="s">
        <v>235</v>
      </c>
      <c r="C67">
        <v>1</v>
      </c>
    </row>
    <row r="68" spans="1:3" x14ac:dyDescent="0.15">
      <c r="A68" s="64" t="s">
        <v>236</v>
      </c>
      <c r="B68" s="64" t="s">
        <v>237</v>
      </c>
      <c r="C68">
        <v>1</v>
      </c>
    </row>
    <row r="69" spans="1:3" x14ac:dyDescent="0.15">
      <c r="A69" s="64" t="s">
        <v>238</v>
      </c>
      <c r="B69" s="64" t="s">
        <v>239</v>
      </c>
      <c r="C69">
        <v>4</v>
      </c>
    </row>
    <row r="70" spans="1:3" x14ac:dyDescent="0.15">
      <c r="A70" s="64" t="s">
        <v>240</v>
      </c>
      <c r="B70" s="64" t="s">
        <v>241</v>
      </c>
      <c r="C70">
        <v>4</v>
      </c>
    </row>
    <row r="71" spans="1:3" x14ac:dyDescent="0.15">
      <c r="A71" s="64" t="s">
        <v>242</v>
      </c>
      <c r="B71" s="64" t="s">
        <v>243</v>
      </c>
      <c r="C71">
        <v>4</v>
      </c>
    </row>
    <row r="72" spans="1:3" x14ac:dyDescent="0.15">
      <c r="A72" s="64" t="s">
        <v>244</v>
      </c>
      <c r="B72" s="64" t="s">
        <v>245</v>
      </c>
      <c r="C72">
        <v>1</v>
      </c>
    </row>
    <row r="73" spans="1:3" x14ac:dyDescent="0.15">
      <c r="A73" s="64" t="s">
        <v>246</v>
      </c>
      <c r="B73" s="64" t="s">
        <v>247</v>
      </c>
      <c r="C73">
        <v>1</v>
      </c>
    </row>
  </sheetData>
  <sheetProtection password="EFF8"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heetViews>
  <sheetFormatPr defaultRowHeight="13.5" x14ac:dyDescent="0.15"/>
  <cols>
    <col min="2" max="2" width="15.125" bestFit="1" customWidth="1"/>
  </cols>
  <sheetData>
    <row r="1" spans="1:2" s="65" customFormat="1" x14ac:dyDescent="0.15">
      <c r="A1" s="65" t="s">
        <v>278</v>
      </c>
      <c r="B1" s="65" t="s">
        <v>279</v>
      </c>
    </row>
    <row r="2" spans="1:2" x14ac:dyDescent="0.15">
      <c r="A2">
        <v>1</v>
      </c>
      <c r="B2">
        <v>20</v>
      </c>
    </row>
    <row r="3" spans="1:2" x14ac:dyDescent="0.15">
      <c r="A3">
        <v>2</v>
      </c>
      <c r="B3">
        <v>5</v>
      </c>
    </row>
    <row r="4" spans="1:2" x14ac:dyDescent="0.15">
      <c r="A4">
        <v>3</v>
      </c>
      <c r="B4">
        <v>5</v>
      </c>
    </row>
    <row r="5" spans="1:2" x14ac:dyDescent="0.15">
      <c r="A5">
        <v>4</v>
      </c>
      <c r="B5">
        <v>5</v>
      </c>
    </row>
  </sheetData>
  <sheetProtection password="EFF8"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68"/>
  <sheetViews>
    <sheetView zoomScale="85" zoomScaleNormal="85" zoomScaleSheetLayoutView="100" workbookViewId="0">
      <selection activeCell="B3" sqref="B3:D3"/>
    </sheetView>
  </sheetViews>
  <sheetFormatPr defaultColWidth="9" defaultRowHeight="13.5" x14ac:dyDescent="0.15"/>
  <cols>
    <col min="1" max="1" width="2.625" style="241" customWidth="1"/>
    <col min="2" max="2" width="9" style="242"/>
    <col min="3" max="3" width="15.125" style="242" customWidth="1"/>
    <col min="4" max="4" width="92.5" style="241" customWidth="1"/>
    <col min="5" max="5" width="2.75" style="241" customWidth="1"/>
    <col min="6" max="7" width="9" style="244"/>
    <col min="8" max="9" width="14.25" style="244" customWidth="1"/>
    <col min="10" max="16384" width="9" style="244"/>
  </cols>
  <sheetData>
    <row r="1" spans="2:14" ht="21.75" customHeight="1" x14ac:dyDescent="0.15">
      <c r="D1" s="243"/>
    </row>
    <row r="2" spans="2:14" ht="47.25" customHeight="1" x14ac:dyDescent="0.15">
      <c r="B2" s="310" t="s">
        <v>483</v>
      </c>
      <c r="C2" s="311"/>
      <c r="D2" s="311"/>
    </row>
    <row r="3" spans="2:14" ht="24" customHeight="1" x14ac:dyDescent="0.15">
      <c r="B3" s="312" t="s">
        <v>1308</v>
      </c>
      <c r="C3" s="312"/>
      <c r="D3" s="312"/>
      <c r="N3" s="245"/>
    </row>
    <row r="4" spans="2:14" ht="54.75" customHeight="1" thickBot="1" x14ac:dyDescent="0.2">
      <c r="B4" s="313" t="s">
        <v>484</v>
      </c>
      <c r="C4" s="313"/>
      <c r="D4" s="313"/>
    </row>
    <row r="5" spans="2:14" ht="54" customHeight="1" thickBot="1" x14ac:dyDescent="0.2">
      <c r="B5" s="246" t="s">
        <v>485</v>
      </c>
      <c r="C5" s="247" t="s">
        <v>486</v>
      </c>
      <c r="D5" s="248" t="s">
        <v>487</v>
      </c>
    </row>
    <row r="6" spans="2:14" ht="74.25" customHeight="1" thickTop="1" x14ac:dyDescent="0.15">
      <c r="B6" s="249">
        <v>1</v>
      </c>
      <c r="C6" s="250" t="s">
        <v>488</v>
      </c>
      <c r="D6" s="251" t="s">
        <v>489</v>
      </c>
      <c r="E6" s="252"/>
      <c r="G6" s="253"/>
      <c r="H6" s="254"/>
      <c r="I6" s="254"/>
      <c r="J6" s="254"/>
      <c r="K6" s="254"/>
    </row>
    <row r="7" spans="2:14" ht="34.5" x14ac:dyDescent="0.15">
      <c r="B7" s="249">
        <v>2</v>
      </c>
      <c r="C7" s="250" t="s">
        <v>490</v>
      </c>
      <c r="D7" s="251" t="s">
        <v>1309</v>
      </c>
      <c r="E7" s="252"/>
      <c r="G7" s="253"/>
      <c r="H7" s="254"/>
      <c r="I7" s="254"/>
      <c r="J7" s="254"/>
      <c r="K7" s="254"/>
    </row>
    <row r="8" spans="2:14" ht="18" customHeight="1" x14ac:dyDescent="0.15">
      <c r="B8" s="249">
        <v>3</v>
      </c>
      <c r="C8" s="250" t="s">
        <v>491</v>
      </c>
      <c r="D8" s="251" t="s">
        <v>492</v>
      </c>
      <c r="E8" s="252"/>
      <c r="G8" s="253"/>
      <c r="H8" s="254"/>
      <c r="I8" s="254"/>
      <c r="J8" s="254"/>
      <c r="K8" s="254"/>
    </row>
    <row r="9" spans="2:14" ht="18" customHeight="1" x14ac:dyDescent="0.15">
      <c r="B9" s="249">
        <v>4</v>
      </c>
      <c r="C9" s="250" t="s">
        <v>1310</v>
      </c>
      <c r="D9" s="251" t="s">
        <v>1311</v>
      </c>
      <c r="E9" s="252"/>
      <c r="G9" s="253"/>
      <c r="H9" s="254"/>
      <c r="I9" s="254"/>
      <c r="J9" s="254"/>
      <c r="K9" s="254"/>
    </row>
    <row r="10" spans="2:14" ht="18" customHeight="1" x14ac:dyDescent="0.15">
      <c r="B10" s="249">
        <v>5</v>
      </c>
      <c r="C10" s="250" t="s">
        <v>493</v>
      </c>
      <c r="D10" s="251" t="s">
        <v>494</v>
      </c>
      <c r="E10" s="252"/>
      <c r="G10" s="253"/>
      <c r="H10" s="254"/>
      <c r="I10" s="254"/>
      <c r="J10" s="254"/>
      <c r="K10" s="254"/>
    </row>
    <row r="11" spans="2:14" ht="18" customHeight="1" x14ac:dyDescent="0.15">
      <c r="B11" s="249">
        <v>6</v>
      </c>
      <c r="C11" s="250" t="s">
        <v>1312</v>
      </c>
      <c r="D11" s="251" t="s">
        <v>1313</v>
      </c>
      <c r="E11" s="252"/>
      <c r="G11" s="253"/>
      <c r="H11" s="254"/>
      <c r="I11" s="254"/>
      <c r="J11" s="254"/>
      <c r="K11" s="254"/>
    </row>
    <row r="12" spans="2:14" ht="18" customHeight="1" x14ac:dyDescent="0.15">
      <c r="B12" s="249">
        <v>7</v>
      </c>
      <c r="C12" s="250" t="s">
        <v>495</v>
      </c>
      <c r="D12" s="251" t="s">
        <v>496</v>
      </c>
      <c r="E12" s="252"/>
      <c r="G12" s="253"/>
      <c r="H12" s="254"/>
      <c r="I12" s="254"/>
      <c r="J12" s="254"/>
      <c r="K12" s="254"/>
    </row>
    <row r="13" spans="2:14" ht="18" customHeight="1" x14ac:dyDescent="0.15">
      <c r="B13" s="249">
        <v>8</v>
      </c>
      <c r="C13" s="250" t="s">
        <v>497</v>
      </c>
      <c r="D13" s="251" t="s">
        <v>498</v>
      </c>
      <c r="E13" s="252"/>
      <c r="G13" s="253"/>
      <c r="H13" s="254"/>
      <c r="I13" s="254"/>
      <c r="J13" s="254"/>
      <c r="K13" s="254"/>
    </row>
    <row r="14" spans="2:14" ht="18" customHeight="1" x14ac:dyDescent="0.15">
      <c r="B14" s="249">
        <v>9</v>
      </c>
      <c r="C14" s="250" t="s">
        <v>499</v>
      </c>
      <c r="D14" s="251" t="s">
        <v>500</v>
      </c>
      <c r="E14" s="252"/>
      <c r="G14" s="253"/>
      <c r="H14" s="254"/>
      <c r="I14" s="254"/>
      <c r="J14" s="254"/>
      <c r="K14" s="254"/>
    </row>
    <row r="15" spans="2:14" ht="18" customHeight="1" x14ac:dyDescent="0.15">
      <c r="B15" s="249">
        <v>10</v>
      </c>
      <c r="C15" s="250" t="s">
        <v>1314</v>
      </c>
      <c r="D15" s="251" t="s">
        <v>1315</v>
      </c>
      <c r="E15" s="252"/>
      <c r="G15" s="253"/>
      <c r="H15" s="254"/>
      <c r="I15" s="254"/>
      <c r="J15" s="254"/>
      <c r="K15" s="254"/>
    </row>
    <row r="16" spans="2:14" ht="18" customHeight="1" x14ac:dyDescent="0.15">
      <c r="B16" s="249">
        <v>11</v>
      </c>
      <c r="C16" s="250" t="s">
        <v>1316</v>
      </c>
      <c r="D16" s="251" t="s">
        <v>1317</v>
      </c>
      <c r="E16" s="252"/>
      <c r="G16" s="253"/>
      <c r="H16" s="254"/>
      <c r="I16" s="254"/>
      <c r="J16" s="254"/>
      <c r="K16" s="254"/>
    </row>
    <row r="17" spans="2:11" ht="18" customHeight="1" x14ac:dyDescent="0.15">
      <c r="B17" s="249">
        <v>12</v>
      </c>
      <c r="C17" s="250" t="s">
        <v>1318</v>
      </c>
      <c r="D17" s="251" t="s">
        <v>1319</v>
      </c>
      <c r="E17" s="252"/>
      <c r="G17" s="253"/>
      <c r="H17" s="254"/>
      <c r="I17" s="254"/>
      <c r="J17" s="254"/>
      <c r="K17" s="254"/>
    </row>
    <row r="18" spans="2:11" ht="18" customHeight="1" x14ac:dyDescent="0.15">
      <c r="B18" s="249">
        <v>13</v>
      </c>
      <c r="C18" s="250" t="s">
        <v>1320</v>
      </c>
      <c r="D18" s="251" t="s">
        <v>1321</v>
      </c>
      <c r="E18" s="252"/>
      <c r="G18" s="253"/>
      <c r="H18" s="254"/>
      <c r="I18" s="254"/>
      <c r="J18" s="254"/>
      <c r="K18" s="254"/>
    </row>
    <row r="19" spans="2:11" ht="18" customHeight="1" x14ac:dyDescent="0.15">
      <c r="B19" s="249">
        <v>14</v>
      </c>
      <c r="C19" s="250" t="s">
        <v>1322</v>
      </c>
      <c r="D19" s="251" t="s">
        <v>1323</v>
      </c>
      <c r="E19" s="252"/>
      <c r="G19" s="253"/>
      <c r="H19" s="254"/>
      <c r="I19" s="254"/>
      <c r="J19" s="254"/>
      <c r="K19" s="254"/>
    </row>
    <row r="20" spans="2:11" ht="18" customHeight="1" x14ac:dyDescent="0.15">
      <c r="B20" s="249">
        <v>15</v>
      </c>
      <c r="C20" s="250" t="s">
        <v>1324</v>
      </c>
      <c r="D20" s="251" t="s">
        <v>1325</v>
      </c>
      <c r="E20" s="252"/>
      <c r="G20" s="253"/>
      <c r="H20" s="254"/>
      <c r="I20" s="254"/>
      <c r="J20" s="254"/>
      <c r="K20" s="254"/>
    </row>
    <row r="21" spans="2:11" ht="18" customHeight="1" x14ac:dyDescent="0.15">
      <c r="B21" s="249">
        <v>16</v>
      </c>
      <c r="C21" s="250" t="s">
        <v>1326</v>
      </c>
      <c r="D21" s="251" t="s">
        <v>1327</v>
      </c>
      <c r="E21" s="252"/>
      <c r="G21" s="253"/>
      <c r="H21" s="254"/>
      <c r="I21" s="254"/>
      <c r="J21" s="254"/>
      <c r="K21" s="254"/>
    </row>
    <row r="22" spans="2:11" ht="18" customHeight="1" x14ac:dyDescent="0.15">
      <c r="B22" s="249">
        <v>17</v>
      </c>
      <c r="C22" s="250" t="s">
        <v>501</v>
      </c>
      <c r="D22" s="251" t="s">
        <v>502</v>
      </c>
      <c r="E22" s="252"/>
      <c r="G22" s="253"/>
      <c r="H22" s="254"/>
      <c r="I22" s="254"/>
      <c r="J22" s="254"/>
      <c r="K22" s="254"/>
    </row>
    <row r="23" spans="2:11" ht="18" customHeight="1" x14ac:dyDescent="0.15">
      <c r="B23" s="249">
        <v>18</v>
      </c>
      <c r="C23" s="250" t="s">
        <v>503</v>
      </c>
      <c r="D23" s="251" t="s">
        <v>504</v>
      </c>
      <c r="E23" s="252"/>
      <c r="G23" s="253"/>
      <c r="H23" s="254"/>
      <c r="I23" s="254"/>
      <c r="J23" s="254"/>
      <c r="K23" s="254"/>
    </row>
    <row r="24" spans="2:11" ht="18" customHeight="1" x14ac:dyDescent="0.15">
      <c r="B24" s="249">
        <v>19</v>
      </c>
      <c r="C24" s="250" t="s">
        <v>1328</v>
      </c>
      <c r="D24" s="251" t="s">
        <v>1329</v>
      </c>
      <c r="E24" s="252"/>
      <c r="G24" s="253"/>
      <c r="H24" s="254"/>
      <c r="I24" s="254"/>
      <c r="J24" s="254"/>
      <c r="K24" s="254"/>
    </row>
    <row r="25" spans="2:11" ht="18" customHeight="1" x14ac:dyDescent="0.15">
      <c r="B25" s="249">
        <v>20</v>
      </c>
      <c r="C25" s="250" t="s">
        <v>505</v>
      </c>
      <c r="D25" s="251" t="s">
        <v>506</v>
      </c>
      <c r="E25" s="252"/>
      <c r="G25" s="253"/>
      <c r="H25" s="254"/>
      <c r="I25" s="254"/>
      <c r="J25" s="254"/>
      <c r="K25" s="254"/>
    </row>
    <row r="26" spans="2:11" ht="18" customHeight="1" x14ac:dyDescent="0.15">
      <c r="B26" s="249">
        <v>21</v>
      </c>
      <c r="C26" s="250" t="s">
        <v>507</v>
      </c>
      <c r="D26" s="251" t="s">
        <v>508</v>
      </c>
      <c r="E26" s="252"/>
      <c r="G26" s="253"/>
      <c r="H26" s="254"/>
      <c r="I26" s="254"/>
      <c r="J26" s="254"/>
      <c r="K26" s="254"/>
    </row>
    <row r="27" spans="2:11" ht="18" customHeight="1" x14ac:dyDescent="0.15">
      <c r="B27" s="249">
        <v>22</v>
      </c>
      <c r="C27" s="250" t="s">
        <v>509</v>
      </c>
      <c r="D27" s="251" t="s">
        <v>510</v>
      </c>
      <c r="E27" s="252"/>
      <c r="G27" s="253"/>
      <c r="H27" s="254"/>
      <c r="I27" s="254"/>
      <c r="J27" s="254"/>
      <c r="K27" s="254"/>
    </row>
    <row r="28" spans="2:11" ht="18" customHeight="1" x14ac:dyDescent="0.15">
      <c r="B28" s="249">
        <v>23</v>
      </c>
      <c r="C28" s="250" t="s">
        <v>511</v>
      </c>
      <c r="D28" s="251" t="s">
        <v>512</v>
      </c>
      <c r="E28" s="252"/>
      <c r="G28" s="253"/>
      <c r="H28" s="254"/>
      <c r="I28" s="254"/>
      <c r="J28" s="254"/>
      <c r="K28" s="254"/>
    </row>
    <row r="29" spans="2:11" ht="18" customHeight="1" x14ac:dyDescent="0.15">
      <c r="B29" s="249">
        <v>24</v>
      </c>
      <c r="C29" s="250" t="s">
        <v>513</v>
      </c>
      <c r="D29" s="251" t="s">
        <v>514</v>
      </c>
      <c r="E29" s="252"/>
      <c r="G29" s="253"/>
      <c r="H29" s="254"/>
      <c r="I29" s="254"/>
      <c r="J29" s="254"/>
      <c r="K29" s="254"/>
    </row>
    <row r="30" spans="2:11" ht="18" customHeight="1" x14ac:dyDescent="0.15">
      <c r="B30" s="249">
        <v>25</v>
      </c>
      <c r="C30" s="250" t="s">
        <v>515</v>
      </c>
      <c r="D30" s="251" t="s">
        <v>516</v>
      </c>
      <c r="E30" s="252"/>
      <c r="G30" s="253"/>
      <c r="H30" s="254"/>
      <c r="I30" s="254"/>
      <c r="J30" s="254"/>
      <c r="K30" s="254"/>
    </row>
    <row r="31" spans="2:11" ht="18" customHeight="1" x14ac:dyDescent="0.15">
      <c r="B31" s="249">
        <v>26</v>
      </c>
      <c r="C31" s="250" t="s">
        <v>517</v>
      </c>
      <c r="D31" s="251" t="s">
        <v>518</v>
      </c>
      <c r="E31" s="252"/>
      <c r="G31" s="253"/>
      <c r="H31" s="254"/>
      <c r="I31" s="254"/>
      <c r="J31" s="254"/>
      <c r="K31" s="254"/>
    </row>
    <row r="32" spans="2:11" ht="18" customHeight="1" x14ac:dyDescent="0.15">
      <c r="B32" s="249">
        <v>27</v>
      </c>
      <c r="C32" s="250" t="s">
        <v>519</v>
      </c>
      <c r="D32" s="251" t="s">
        <v>520</v>
      </c>
      <c r="E32" s="252"/>
      <c r="G32" s="253"/>
      <c r="H32" s="254"/>
      <c r="I32" s="254"/>
      <c r="J32" s="254"/>
      <c r="K32" s="254"/>
    </row>
    <row r="33" spans="2:11" ht="18" customHeight="1" x14ac:dyDescent="0.15">
      <c r="B33" s="249">
        <v>28</v>
      </c>
      <c r="C33" s="250" t="s">
        <v>521</v>
      </c>
      <c r="D33" s="251" t="s">
        <v>522</v>
      </c>
      <c r="E33" s="252"/>
      <c r="G33" s="253"/>
      <c r="H33" s="254"/>
      <c r="I33" s="254"/>
      <c r="J33" s="254"/>
      <c r="K33" s="254"/>
    </row>
    <row r="34" spans="2:11" ht="18" customHeight="1" x14ac:dyDescent="0.15">
      <c r="B34" s="249">
        <v>29</v>
      </c>
      <c r="C34" s="250" t="s">
        <v>523</v>
      </c>
      <c r="D34" s="251" t="s">
        <v>524</v>
      </c>
      <c r="E34" s="252"/>
      <c r="G34" s="253"/>
      <c r="H34" s="254"/>
      <c r="I34" s="254"/>
      <c r="J34" s="254"/>
      <c r="K34" s="254"/>
    </row>
    <row r="35" spans="2:11" ht="18" customHeight="1" x14ac:dyDescent="0.15">
      <c r="B35" s="249">
        <v>30</v>
      </c>
      <c r="C35" s="250" t="s">
        <v>525</v>
      </c>
      <c r="D35" s="251" t="s">
        <v>526</v>
      </c>
      <c r="E35" s="252"/>
      <c r="G35" s="253"/>
      <c r="H35" s="254"/>
      <c r="I35" s="254"/>
      <c r="J35" s="254"/>
      <c r="K35" s="254"/>
    </row>
    <row r="36" spans="2:11" ht="18" customHeight="1" x14ac:dyDescent="0.15">
      <c r="B36" s="249">
        <v>31</v>
      </c>
      <c r="C36" s="250" t="s">
        <v>1330</v>
      </c>
      <c r="D36" s="251" t="s">
        <v>1331</v>
      </c>
      <c r="E36" s="252"/>
      <c r="G36" s="253"/>
      <c r="H36" s="254"/>
      <c r="I36" s="254"/>
      <c r="J36" s="254"/>
      <c r="K36" s="254"/>
    </row>
    <row r="37" spans="2:11" ht="18" customHeight="1" x14ac:dyDescent="0.15">
      <c r="B37" s="249">
        <v>32</v>
      </c>
      <c r="C37" s="250" t="s">
        <v>527</v>
      </c>
      <c r="D37" s="251" t="s">
        <v>528</v>
      </c>
      <c r="E37" s="252"/>
      <c r="G37" s="253"/>
      <c r="H37" s="254"/>
      <c r="I37" s="254"/>
      <c r="J37" s="254"/>
      <c r="K37" s="254"/>
    </row>
    <row r="38" spans="2:11" ht="18" customHeight="1" x14ac:dyDescent="0.15">
      <c r="B38" s="249">
        <v>33</v>
      </c>
      <c r="C38" s="255" t="s">
        <v>529</v>
      </c>
      <c r="D38" s="251" t="s">
        <v>530</v>
      </c>
      <c r="E38" s="252"/>
      <c r="G38" s="253"/>
      <c r="H38" s="254"/>
      <c r="I38" s="254"/>
      <c r="J38" s="254"/>
      <c r="K38" s="254"/>
    </row>
    <row r="39" spans="2:11" ht="18" customHeight="1" x14ac:dyDescent="0.15">
      <c r="B39" s="249">
        <v>34</v>
      </c>
      <c r="C39" s="255" t="s">
        <v>531</v>
      </c>
      <c r="D39" s="251" t="s">
        <v>532</v>
      </c>
      <c r="E39" s="252"/>
      <c r="G39" s="253"/>
      <c r="H39" s="254"/>
      <c r="I39" s="254"/>
      <c r="J39" s="254"/>
      <c r="K39" s="254"/>
    </row>
    <row r="40" spans="2:11" ht="18" customHeight="1" x14ac:dyDescent="0.15">
      <c r="B40" s="249">
        <v>35</v>
      </c>
      <c r="C40" s="255" t="s">
        <v>533</v>
      </c>
      <c r="D40" s="251" t="s">
        <v>534</v>
      </c>
      <c r="E40" s="252"/>
      <c r="G40" s="253"/>
      <c r="H40" s="254"/>
      <c r="I40" s="254"/>
      <c r="J40" s="254"/>
      <c r="K40" s="254"/>
    </row>
    <row r="41" spans="2:11" ht="18" customHeight="1" x14ac:dyDescent="0.15">
      <c r="B41" s="249">
        <v>36</v>
      </c>
      <c r="C41" s="255" t="s">
        <v>535</v>
      </c>
      <c r="D41" s="251" t="s">
        <v>536</v>
      </c>
      <c r="E41" s="252"/>
      <c r="G41" s="253"/>
      <c r="H41" s="254"/>
      <c r="I41" s="254"/>
      <c r="J41" s="254"/>
      <c r="K41" s="254"/>
    </row>
    <row r="42" spans="2:11" ht="18" customHeight="1" x14ac:dyDescent="0.15">
      <c r="B42" s="249">
        <v>37</v>
      </c>
      <c r="C42" s="255" t="s">
        <v>537</v>
      </c>
      <c r="D42" s="251" t="s">
        <v>538</v>
      </c>
      <c r="E42" s="252"/>
      <c r="G42" s="253"/>
      <c r="H42" s="254"/>
      <c r="I42" s="254"/>
      <c r="J42" s="254"/>
      <c r="K42" s="254"/>
    </row>
    <row r="43" spans="2:11" ht="18" customHeight="1" x14ac:dyDescent="0.15">
      <c r="B43" s="249">
        <v>38</v>
      </c>
      <c r="C43" s="255" t="s">
        <v>539</v>
      </c>
      <c r="D43" s="251" t="s">
        <v>540</v>
      </c>
      <c r="E43" s="252"/>
      <c r="G43" s="253"/>
      <c r="H43" s="254"/>
      <c r="I43" s="254"/>
      <c r="J43" s="254"/>
      <c r="K43" s="254"/>
    </row>
    <row r="44" spans="2:11" ht="18" customHeight="1" x14ac:dyDescent="0.15">
      <c r="B44" s="249">
        <v>39</v>
      </c>
      <c r="C44" s="255" t="s">
        <v>1332</v>
      </c>
      <c r="D44" s="251" t="s">
        <v>1333</v>
      </c>
      <c r="E44" s="252"/>
      <c r="G44" s="253"/>
      <c r="H44" s="254"/>
      <c r="I44" s="254"/>
      <c r="J44" s="254"/>
      <c r="K44" s="254"/>
    </row>
    <row r="45" spans="2:11" ht="18" customHeight="1" x14ac:dyDescent="0.15">
      <c r="B45" s="249">
        <v>40</v>
      </c>
      <c r="C45" s="255" t="s">
        <v>541</v>
      </c>
      <c r="D45" s="251" t="s">
        <v>542</v>
      </c>
      <c r="E45" s="252"/>
      <c r="G45" s="253"/>
      <c r="H45" s="254"/>
      <c r="I45" s="254"/>
      <c r="J45" s="254"/>
      <c r="K45" s="254"/>
    </row>
    <row r="46" spans="2:11" ht="18" customHeight="1" x14ac:dyDescent="0.15">
      <c r="B46" s="249">
        <v>41</v>
      </c>
      <c r="C46" s="255" t="s">
        <v>543</v>
      </c>
      <c r="D46" s="251" t="s">
        <v>544</v>
      </c>
      <c r="E46" s="252"/>
      <c r="G46" s="253"/>
      <c r="H46" s="254"/>
      <c r="I46" s="254"/>
      <c r="J46" s="254"/>
      <c r="K46" s="254"/>
    </row>
    <row r="47" spans="2:11" ht="18" customHeight="1" x14ac:dyDescent="0.15">
      <c r="B47" s="249">
        <v>42</v>
      </c>
      <c r="C47" s="255" t="s">
        <v>545</v>
      </c>
      <c r="D47" s="251" t="s">
        <v>546</v>
      </c>
      <c r="E47" s="252"/>
      <c r="G47" s="253"/>
      <c r="H47" s="254"/>
      <c r="I47" s="254"/>
      <c r="J47" s="254"/>
      <c r="K47" s="254"/>
    </row>
    <row r="48" spans="2:11" ht="18" customHeight="1" x14ac:dyDescent="0.15">
      <c r="B48" s="249">
        <v>43</v>
      </c>
      <c r="C48" s="255" t="s">
        <v>547</v>
      </c>
      <c r="D48" s="251" t="s">
        <v>548</v>
      </c>
      <c r="E48" s="252"/>
      <c r="G48" s="253"/>
      <c r="H48" s="254"/>
      <c r="I48" s="254"/>
      <c r="J48" s="254"/>
      <c r="K48" s="254"/>
    </row>
    <row r="49" spans="2:11" ht="18" customHeight="1" x14ac:dyDescent="0.15">
      <c r="B49" s="249">
        <v>44</v>
      </c>
      <c r="C49" s="255" t="s">
        <v>549</v>
      </c>
      <c r="D49" s="251" t="s">
        <v>550</v>
      </c>
      <c r="E49" s="252"/>
      <c r="G49" s="253"/>
      <c r="H49" s="254"/>
      <c r="I49" s="254"/>
      <c r="J49" s="254"/>
      <c r="K49" s="254"/>
    </row>
    <row r="50" spans="2:11" ht="18" customHeight="1" x14ac:dyDescent="0.15">
      <c r="B50" s="249">
        <v>45</v>
      </c>
      <c r="C50" s="255" t="s">
        <v>551</v>
      </c>
      <c r="D50" s="251" t="s">
        <v>552</v>
      </c>
      <c r="E50" s="252"/>
      <c r="G50" s="253"/>
      <c r="H50" s="254"/>
      <c r="I50" s="254"/>
      <c r="J50" s="254"/>
      <c r="K50" s="254"/>
    </row>
    <row r="51" spans="2:11" ht="18" customHeight="1" x14ac:dyDescent="0.15">
      <c r="B51" s="249">
        <v>46</v>
      </c>
      <c r="C51" s="255" t="s">
        <v>1334</v>
      </c>
      <c r="D51" s="251" t="s">
        <v>1335</v>
      </c>
      <c r="E51" s="252"/>
      <c r="G51" s="253"/>
      <c r="H51" s="254"/>
      <c r="I51" s="254"/>
      <c r="J51" s="254"/>
      <c r="K51" s="254"/>
    </row>
    <row r="52" spans="2:11" ht="18" customHeight="1" x14ac:dyDescent="0.15">
      <c r="B52" s="249">
        <v>47</v>
      </c>
      <c r="C52" s="255" t="s">
        <v>1336</v>
      </c>
      <c r="D52" s="251" t="s">
        <v>1337</v>
      </c>
      <c r="E52" s="252"/>
      <c r="G52" s="253"/>
      <c r="H52" s="254"/>
      <c r="I52" s="254"/>
      <c r="J52" s="254"/>
      <c r="K52" s="254"/>
    </row>
    <row r="53" spans="2:11" ht="18" customHeight="1" x14ac:dyDescent="0.15">
      <c r="B53" s="249">
        <v>48</v>
      </c>
      <c r="C53" s="255" t="s">
        <v>553</v>
      </c>
      <c r="D53" s="251" t="s">
        <v>554</v>
      </c>
      <c r="E53" s="252"/>
      <c r="G53" s="253"/>
      <c r="H53" s="254"/>
      <c r="I53" s="254"/>
      <c r="J53" s="254"/>
      <c r="K53" s="254"/>
    </row>
    <row r="54" spans="2:11" ht="17.25" x14ac:dyDescent="0.15">
      <c r="B54" s="249">
        <v>49</v>
      </c>
      <c r="C54" s="255" t="s">
        <v>555</v>
      </c>
      <c r="D54" s="251" t="s">
        <v>556</v>
      </c>
      <c r="E54" s="252"/>
      <c r="G54" s="253"/>
      <c r="H54" s="254"/>
      <c r="I54" s="254"/>
      <c r="J54" s="254"/>
      <c r="K54" s="254"/>
    </row>
    <row r="55" spans="2:11" ht="18" customHeight="1" x14ac:dyDescent="0.15">
      <c r="B55" s="249">
        <v>50</v>
      </c>
      <c r="C55" s="255" t="s">
        <v>557</v>
      </c>
      <c r="D55" s="251" t="s">
        <v>558</v>
      </c>
      <c r="E55" s="252"/>
      <c r="G55" s="253"/>
      <c r="H55" s="254"/>
      <c r="I55" s="254"/>
      <c r="J55" s="254"/>
      <c r="K55" s="254"/>
    </row>
    <row r="56" spans="2:11" ht="18" customHeight="1" x14ac:dyDescent="0.15">
      <c r="B56" s="249">
        <v>51</v>
      </c>
      <c r="C56" s="255" t="s">
        <v>559</v>
      </c>
      <c r="D56" s="251" t="s">
        <v>560</v>
      </c>
      <c r="E56" s="252"/>
      <c r="G56" s="253"/>
      <c r="H56" s="254"/>
      <c r="I56" s="254"/>
      <c r="J56" s="254"/>
      <c r="K56" s="254"/>
    </row>
    <row r="57" spans="2:11" ht="18" customHeight="1" x14ac:dyDescent="0.15">
      <c r="B57" s="249">
        <v>52</v>
      </c>
      <c r="C57" s="255" t="s">
        <v>561</v>
      </c>
      <c r="D57" s="251" t="s">
        <v>562</v>
      </c>
      <c r="E57" s="252"/>
      <c r="G57" s="253"/>
      <c r="H57" s="254"/>
      <c r="I57" s="254"/>
      <c r="J57" s="254"/>
      <c r="K57" s="254"/>
    </row>
    <row r="58" spans="2:11" ht="18" customHeight="1" x14ac:dyDescent="0.15">
      <c r="B58" s="249">
        <v>53</v>
      </c>
      <c r="C58" s="255" t="s">
        <v>563</v>
      </c>
      <c r="D58" s="251" t="s">
        <v>564</v>
      </c>
      <c r="E58" s="252"/>
      <c r="G58" s="253"/>
      <c r="H58" s="254"/>
      <c r="I58" s="254"/>
      <c r="J58" s="254"/>
      <c r="K58" s="254"/>
    </row>
    <row r="59" spans="2:11" ht="18" customHeight="1" x14ac:dyDescent="0.15">
      <c r="B59" s="249">
        <v>54</v>
      </c>
      <c r="C59" s="255" t="s">
        <v>565</v>
      </c>
      <c r="D59" s="251" t="s">
        <v>566</v>
      </c>
      <c r="E59" s="252"/>
      <c r="G59" s="253"/>
      <c r="H59" s="254"/>
      <c r="I59" s="254"/>
      <c r="J59" s="254"/>
      <c r="K59" s="254"/>
    </row>
    <row r="60" spans="2:11" ht="18" customHeight="1" x14ac:dyDescent="0.15">
      <c r="B60" s="249">
        <v>55</v>
      </c>
      <c r="C60" s="255" t="s">
        <v>567</v>
      </c>
      <c r="D60" s="251" t="s">
        <v>568</v>
      </c>
      <c r="E60" s="252"/>
      <c r="G60" s="253"/>
      <c r="H60" s="254"/>
      <c r="I60" s="254"/>
      <c r="J60" s="254"/>
      <c r="K60" s="254"/>
    </row>
    <row r="61" spans="2:11" ht="18" customHeight="1" x14ac:dyDescent="0.15">
      <c r="B61" s="249">
        <v>56</v>
      </c>
      <c r="C61" s="255" t="s">
        <v>569</v>
      </c>
      <c r="D61" s="251" t="s">
        <v>570</v>
      </c>
      <c r="E61" s="252"/>
      <c r="G61" s="253"/>
      <c r="H61" s="254"/>
      <c r="I61" s="254"/>
      <c r="J61" s="254"/>
      <c r="K61" s="254"/>
    </row>
    <row r="62" spans="2:11" ht="18" customHeight="1" x14ac:dyDescent="0.15">
      <c r="B62" s="249">
        <v>57</v>
      </c>
      <c r="C62" s="255" t="s">
        <v>1338</v>
      </c>
      <c r="D62" s="251" t="s">
        <v>1339</v>
      </c>
      <c r="E62" s="252"/>
      <c r="G62" s="253"/>
      <c r="H62" s="254"/>
      <c r="I62" s="254"/>
      <c r="J62" s="254"/>
      <c r="K62" s="254"/>
    </row>
    <row r="63" spans="2:11" ht="18" customHeight="1" x14ac:dyDescent="0.15">
      <c r="B63" s="249">
        <v>58</v>
      </c>
      <c r="C63" s="255" t="s">
        <v>571</v>
      </c>
      <c r="D63" s="251" t="s">
        <v>572</v>
      </c>
      <c r="E63" s="252"/>
      <c r="G63" s="253"/>
      <c r="H63" s="254"/>
      <c r="I63" s="254"/>
      <c r="J63" s="254"/>
      <c r="K63" s="254"/>
    </row>
    <row r="64" spans="2:11" ht="18" customHeight="1" x14ac:dyDescent="0.15">
      <c r="B64" s="249">
        <v>59</v>
      </c>
      <c r="C64" s="255" t="s">
        <v>573</v>
      </c>
      <c r="D64" s="251" t="s">
        <v>574</v>
      </c>
      <c r="E64" s="252"/>
      <c r="G64" s="253"/>
      <c r="H64" s="254"/>
      <c r="I64" s="254"/>
      <c r="J64" s="254"/>
      <c r="K64" s="254"/>
    </row>
    <row r="65" spans="2:11" ht="18" customHeight="1" x14ac:dyDescent="0.15">
      <c r="B65" s="249">
        <v>60</v>
      </c>
      <c r="C65" s="255" t="s">
        <v>575</v>
      </c>
      <c r="D65" s="251" t="s">
        <v>576</v>
      </c>
      <c r="E65" s="252"/>
      <c r="G65" s="253"/>
      <c r="H65" s="254"/>
      <c r="I65" s="254"/>
      <c r="J65" s="254"/>
      <c r="K65" s="254"/>
    </row>
    <row r="66" spans="2:11" ht="18" customHeight="1" x14ac:dyDescent="0.15">
      <c r="B66" s="249">
        <v>61</v>
      </c>
      <c r="C66" s="255" t="s">
        <v>577</v>
      </c>
      <c r="D66" s="251" t="s">
        <v>578</v>
      </c>
      <c r="E66" s="252"/>
      <c r="G66" s="253"/>
      <c r="H66" s="254"/>
      <c r="I66" s="254"/>
      <c r="J66" s="254"/>
      <c r="K66" s="254"/>
    </row>
    <row r="67" spans="2:11" ht="18" customHeight="1" x14ac:dyDescent="0.15">
      <c r="B67" s="249">
        <v>62</v>
      </c>
      <c r="C67" s="255" t="s">
        <v>579</v>
      </c>
      <c r="D67" s="251" t="s">
        <v>580</v>
      </c>
      <c r="E67" s="252"/>
      <c r="G67" s="253"/>
      <c r="H67" s="254"/>
      <c r="I67" s="254"/>
      <c r="J67" s="254"/>
      <c r="K67" s="254"/>
    </row>
    <row r="68" spans="2:11" ht="18" customHeight="1" x14ac:dyDescent="0.15">
      <c r="B68" s="249">
        <v>63</v>
      </c>
      <c r="C68" s="255" t="s">
        <v>581</v>
      </c>
      <c r="D68" s="251" t="s">
        <v>582</v>
      </c>
      <c r="E68" s="252"/>
      <c r="G68" s="253"/>
      <c r="H68" s="254"/>
      <c r="I68" s="254"/>
      <c r="J68" s="254"/>
      <c r="K68" s="254"/>
    </row>
    <row r="69" spans="2:11" ht="18" customHeight="1" x14ac:dyDescent="0.15">
      <c r="B69" s="249">
        <v>64</v>
      </c>
      <c r="C69" s="255" t="s">
        <v>583</v>
      </c>
      <c r="D69" s="251" t="s">
        <v>584</v>
      </c>
      <c r="E69" s="252"/>
      <c r="G69" s="253"/>
      <c r="H69" s="254"/>
      <c r="I69" s="254"/>
      <c r="J69" s="254"/>
      <c r="K69" s="254"/>
    </row>
    <row r="70" spans="2:11" ht="18" customHeight="1" x14ac:dyDescent="0.15">
      <c r="B70" s="249">
        <v>65</v>
      </c>
      <c r="C70" s="255" t="s">
        <v>585</v>
      </c>
      <c r="D70" s="251" t="s">
        <v>586</v>
      </c>
      <c r="E70" s="252"/>
      <c r="G70" s="253"/>
      <c r="H70" s="254"/>
      <c r="I70" s="254"/>
      <c r="J70" s="254"/>
      <c r="K70" s="254"/>
    </row>
    <row r="71" spans="2:11" ht="18" customHeight="1" x14ac:dyDescent="0.15">
      <c r="B71" s="249">
        <v>66</v>
      </c>
      <c r="C71" s="255" t="s">
        <v>1340</v>
      </c>
      <c r="D71" s="251" t="s">
        <v>1341</v>
      </c>
      <c r="E71" s="252"/>
      <c r="G71" s="253"/>
      <c r="H71" s="254"/>
      <c r="I71" s="254"/>
      <c r="J71" s="254"/>
      <c r="K71" s="254"/>
    </row>
    <row r="72" spans="2:11" ht="18" customHeight="1" x14ac:dyDescent="0.15">
      <c r="B72" s="249">
        <v>67</v>
      </c>
      <c r="C72" s="255" t="s">
        <v>1342</v>
      </c>
      <c r="D72" s="251" t="s">
        <v>1343</v>
      </c>
      <c r="E72" s="252"/>
      <c r="G72" s="253"/>
      <c r="H72" s="254"/>
      <c r="I72" s="254"/>
      <c r="J72" s="254"/>
      <c r="K72" s="254"/>
    </row>
    <row r="73" spans="2:11" ht="18" customHeight="1" x14ac:dyDescent="0.15">
      <c r="B73" s="249">
        <v>68</v>
      </c>
      <c r="C73" s="255" t="s">
        <v>587</v>
      </c>
      <c r="D73" s="251" t="s">
        <v>588</v>
      </c>
      <c r="E73" s="252"/>
      <c r="G73" s="253"/>
      <c r="H73" s="254"/>
      <c r="I73" s="254"/>
      <c r="J73" s="254"/>
      <c r="K73" s="254"/>
    </row>
    <row r="74" spans="2:11" ht="18" customHeight="1" x14ac:dyDescent="0.15">
      <c r="B74" s="249">
        <v>69</v>
      </c>
      <c r="C74" s="255" t="s">
        <v>589</v>
      </c>
      <c r="D74" s="251" t="s">
        <v>590</v>
      </c>
      <c r="E74" s="252"/>
      <c r="G74" s="253"/>
      <c r="H74" s="254"/>
      <c r="I74" s="254"/>
      <c r="J74" s="254"/>
      <c r="K74" s="254"/>
    </row>
    <row r="75" spans="2:11" ht="18" customHeight="1" x14ac:dyDescent="0.15">
      <c r="B75" s="249">
        <v>70</v>
      </c>
      <c r="C75" s="255" t="s">
        <v>591</v>
      </c>
      <c r="D75" s="251" t="s">
        <v>592</v>
      </c>
      <c r="E75" s="252"/>
      <c r="G75" s="253"/>
      <c r="H75" s="254"/>
      <c r="I75" s="254"/>
      <c r="J75" s="254"/>
      <c r="K75" s="254"/>
    </row>
    <row r="76" spans="2:11" ht="18" customHeight="1" x14ac:dyDescent="0.15">
      <c r="B76" s="249">
        <v>71</v>
      </c>
      <c r="C76" s="255" t="s">
        <v>593</v>
      </c>
      <c r="D76" s="251" t="s">
        <v>594</v>
      </c>
      <c r="E76" s="252"/>
      <c r="G76" s="253"/>
      <c r="H76" s="254"/>
      <c r="I76" s="254"/>
      <c r="J76" s="254"/>
      <c r="K76" s="254"/>
    </row>
    <row r="77" spans="2:11" ht="18" customHeight="1" x14ac:dyDescent="0.15">
      <c r="B77" s="249">
        <v>72</v>
      </c>
      <c r="C77" s="255" t="s">
        <v>595</v>
      </c>
      <c r="D77" s="251" t="s">
        <v>596</v>
      </c>
      <c r="E77" s="252"/>
      <c r="G77" s="253"/>
      <c r="H77" s="254"/>
      <c r="I77" s="254"/>
      <c r="J77" s="254"/>
      <c r="K77" s="254"/>
    </row>
    <row r="78" spans="2:11" ht="18" customHeight="1" x14ac:dyDescent="0.15">
      <c r="B78" s="249">
        <v>73</v>
      </c>
      <c r="C78" s="255" t="s">
        <v>597</v>
      </c>
      <c r="D78" s="251" t="s">
        <v>598</v>
      </c>
      <c r="E78" s="252"/>
      <c r="G78" s="253"/>
      <c r="H78" s="254"/>
      <c r="I78" s="254"/>
      <c r="J78" s="254"/>
      <c r="K78" s="254"/>
    </row>
    <row r="79" spans="2:11" ht="18" customHeight="1" x14ac:dyDescent="0.15">
      <c r="B79" s="249">
        <v>74</v>
      </c>
      <c r="C79" s="255" t="s">
        <v>599</v>
      </c>
      <c r="D79" s="251" t="s">
        <v>600</v>
      </c>
      <c r="E79" s="252"/>
      <c r="G79" s="253"/>
      <c r="H79" s="254"/>
      <c r="I79" s="254"/>
      <c r="J79" s="254"/>
      <c r="K79" s="254"/>
    </row>
    <row r="80" spans="2:11" ht="18" customHeight="1" x14ac:dyDescent="0.15">
      <c r="B80" s="249">
        <v>75</v>
      </c>
      <c r="C80" s="255" t="s">
        <v>601</v>
      </c>
      <c r="D80" s="251" t="s">
        <v>602</v>
      </c>
      <c r="E80" s="252"/>
      <c r="G80" s="253"/>
      <c r="H80" s="254"/>
      <c r="I80" s="254"/>
      <c r="J80" s="254"/>
      <c r="K80" s="254"/>
    </row>
    <row r="81" spans="2:11" ht="18" customHeight="1" x14ac:dyDescent="0.15">
      <c r="B81" s="249">
        <v>76</v>
      </c>
      <c r="C81" s="255" t="s">
        <v>603</v>
      </c>
      <c r="D81" s="251" t="s">
        <v>604</v>
      </c>
      <c r="E81" s="252"/>
      <c r="G81" s="253"/>
      <c r="H81" s="254"/>
      <c r="I81" s="254"/>
      <c r="J81" s="254"/>
      <c r="K81" s="254"/>
    </row>
    <row r="82" spans="2:11" ht="18" customHeight="1" x14ac:dyDescent="0.15">
      <c r="B82" s="249">
        <v>77</v>
      </c>
      <c r="C82" s="255" t="s">
        <v>605</v>
      </c>
      <c r="D82" s="251" t="s">
        <v>606</v>
      </c>
      <c r="E82" s="252"/>
      <c r="G82" s="253"/>
      <c r="H82" s="254"/>
      <c r="I82" s="254"/>
      <c r="J82" s="254"/>
      <c r="K82" s="254"/>
    </row>
    <row r="83" spans="2:11" ht="18" customHeight="1" x14ac:dyDescent="0.15">
      <c r="B83" s="249">
        <v>78</v>
      </c>
      <c r="C83" s="255" t="s">
        <v>607</v>
      </c>
      <c r="D83" s="251" t="s">
        <v>608</v>
      </c>
      <c r="E83" s="252"/>
      <c r="G83" s="253"/>
      <c r="H83" s="254"/>
      <c r="I83" s="254"/>
      <c r="J83" s="254"/>
      <c r="K83" s="254"/>
    </row>
    <row r="84" spans="2:11" ht="18" customHeight="1" x14ac:dyDescent="0.15">
      <c r="B84" s="249">
        <v>79</v>
      </c>
      <c r="C84" s="255" t="s">
        <v>609</v>
      </c>
      <c r="D84" s="251" t="s">
        <v>610</v>
      </c>
      <c r="E84" s="252"/>
      <c r="G84" s="253"/>
      <c r="H84" s="254"/>
      <c r="I84" s="254"/>
      <c r="J84" s="254"/>
      <c r="K84" s="254"/>
    </row>
    <row r="85" spans="2:11" ht="18" customHeight="1" x14ac:dyDescent="0.15">
      <c r="B85" s="249">
        <v>80</v>
      </c>
      <c r="C85" s="255" t="s">
        <v>611</v>
      </c>
      <c r="D85" s="251" t="s">
        <v>612</v>
      </c>
      <c r="E85" s="252"/>
      <c r="G85" s="253"/>
      <c r="H85" s="254"/>
      <c r="I85" s="254"/>
      <c r="J85" s="254"/>
      <c r="K85" s="254"/>
    </row>
    <row r="86" spans="2:11" ht="18" customHeight="1" x14ac:dyDescent="0.15">
      <c r="B86" s="249">
        <v>81</v>
      </c>
      <c r="C86" s="255" t="s">
        <v>1344</v>
      </c>
      <c r="D86" s="251" t="s">
        <v>1345</v>
      </c>
      <c r="E86" s="252"/>
      <c r="G86" s="253"/>
      <c r="H86" s="254"/>
      <c r="I86" s="254"/>
      <c r="J86" s="254"/>
      <c r="K86" s="254"/>
    </row>
    <row r="87" spans="2:11" ht="18" customHeight="1" x14ac:dyDescent="0.15">
      <c r="B87" s="249">
        <v>82</v>
      </c>
      <c r="C87" s="255" t="s">
        <v>613</v>
      </c>
      <c r="D87" s="251" t="s">
        <v>614</v>
      </c>
      <c r="E87" s="252"/>
      <c r="G87" s="253"/>
      <c r="H87" s="254"/>
      <c r="I87" s="254"/>
      <c r="J87" s="254"/>
      <c r="K87" s="254"/>
    </row>
    <row r="88" spans="2:11" ht="18" customHeight="1" x14ac:dyDescent="0.15">
      <c r="B88" s="249">
        <v>83</v>
      </c>
      <c r="C88" s="255" t="s">
        <v>615</v>
      </c>
      <c r="D88" s="251" t="s">
        <v>616</v>
      </c>
      <c r="E88" s="252"/>
      <c r="G88" s="253"/>
      <c r="H88" s="254"/>
      <c r="I88" s="254"/>
      <c r="J88" s="254"/>
      <c r="K88" s="254"/>
    </row>
    <row r="89" spans="2:11" ht="18" customHeight="1" x14ac:dyDescent="0.15">
      <c r="B89" s="249">
        <v>84</v>
      </c>
      <c r="C89" s="255" t="s">
        <v>617</v>
      </c>
      <c r="D89" s="251" t="s">
        <v>618</v>
      </c>
      <c r="E89" s="252"/>
      <c r="G89" s="253"/>
      <c r="H89" s="254"/>
      <c r="I89" s="254"/>
      <c r="J89" s="254"/>
      <c r="K89" s="254"/>
    </row>
    <row r="90" spans="2:11" ht="18" customHeight="1" x14ac:dyDescent="0.15">
      <c r="B90" s="249">
        <v>85</v>
      </c>
      <c r="C90" s="255" t="s">
        <v>1346</v>
      </c>
      <c r="D90" s="251" t="s">
        <v>1347</v>
      </c>
      <c r="E90" s="252"/>
      <c r="G90" s="253"/>
      <c r="H90" s="254"/>
      <c r="I90" s="254"/>
      <c r="J90" s="254"/>
      <c r="K90" s="254"/>
    </row>
    <row r="91" spans="2:11" ht="18" customHeight="1" x14ac:dyDescent="0.15">
      <c r="B91" s="249">
        <v>86</v>
      </c>
      <c r="C91" s="255" t="s">
        <v>1348</v>
      </c>
      <c r="D91" s="251" t="s">
        <v>1349</v>
      </c>
      <c r="E91" s="252"/>
      <c r="G91" s="253"/>
      <c r="H91" s="254"/>
      <c r="I91" s="254"/>
      <c r="J91" s="254"/>
      <c r="K91" s="254"/>
    </row>
    <row r="92" spans="2:11" ht="18" customHeight="1" x14ac:dyDescent="0.15">
      <c r="B92" s="249">
        <v>87</v>
      </c>
      <c r="C92" s="255" t="s">
        <v>1350</v>
      </c>
      <c r="D92" s="251" t="s">
        <v>1351</v>
      </c>
      <c r="E92" s="252"/>
      <c r="G92" s="253"/>
      <c r="H92" s="254"/>
      <c r="I92" s="254"/>
      <c r="J92" s="254"/>
      <c r="K92" s="254"/>
    </row>
    <row r="93" spans="2:11" ht="18" customHeight="1" x14ac:dyDescent="0.15">
      <c r="B93" s="249">
        <v>88</v>
      </c>
      <c r="C93" s="255" t="s">
        <v>619</v>
      </c>
      <c r="D93" s="251" t="s">
        <v>620</v>
      </c>
      <c r="E93" s="252"/>
      <c r="G93" s="253"/>
      <c r="H93" s="254"/>
      <c r="I93" s="254"/>
      <c r="J93" s="254"/>
      <c r="K93" s="254"/>
    </row>
    <row r="94" spans="2:11" ht="18" customHeight="1" x14ac:dyDescent="0.15">
      <c r="B94" s="249">
        <v>89</v>
      </c>
      <c r="C94" s="255" t="s">
        <v>621</v>
      </c>
      <c r="D94" s="251" t="s">
        <v>622</v>
      </c>
      <c r="E94" s="252"/>
      <c r="G94" s="253"/>
      <c r="H94" s="254"/>
      <c r="I94" s="254"/>
      <c r="J94" s="254"/>
      <c r="K94" s="254"/>
    </row>
    <row r="95" spans="2:11" ht="18" customHeight="1" x14ac:dyDescent="0.15">
      <c r="B95" s="249">
        <v>90</v>
      </c>
      <c r="C95" s="255" t="s">
        <v>623</v>
      </c>
      <c r="D95" s="251" t="s">
        <v>624</v>
      </c>
      <c r="E95" s="252"/>
      <c r="G95" s="253"/>
      <c r="H95" s="254"/>
      <c r="I95" s="254"/>
      <c r="J95" s="254"/>
      <c r="K95" s="254"/>
    </row>
    <row r="96" spans="2:11" ht="18" customHeight="1" x14ac:dyDescent="0.15">
      <c r="B96" s="249">
        <v>91</v>
      </c>
      <c r="C96" s="255" t="s">
        <v>625</v>
      </c>
      <c r="D96" s="251" t="s">
        <v>626</v>
      </c>
      <c r="E96" s="252"/>
      <c r="G96" s="253"/>
      <c r="H96" s="254"/>
      <c r="I96" s="254"/>
      <c r="J96" s="254"/>
      <c r="K96" s="254"/>
    </row>
    <row r="97" spans="2:11" ht="18" customHeight="1" x14ac:dyDescent="0.15">
      <c r="B97" s="249">
        <v>92</v>
      </c>
      <c r="C97" s="255" t="s">
        <v>1352</v>
      </c>
      <c r="D97" s="251" t="s">
        <v>1353</v>
      </c>
      <c r="E97" s="252"/>
      <c r="G97" s="253"/>
      <c r="H97" s="254"/>
      <c r="I97" s="254"/>
      <c r="J97" s="254"/>
      <c r="K97" s="254"/>
    </row>
    <row r="98" spans="2:11" ht="18" customHeight="1" x14ac:dyDescent="0.15">
      <c r="B98" s="249">
        <v>93</v>
      </c>
      <c r="C98" s="255" t="s">
        <v>627</v>
      </c>
      <c r="D98" s="256" t="s">
        <v>628</v>
      </c>
      <c r="E98" s="252"/>
      <c r="G98" s="253"/>
      <c r="H98" s="254"/>
      <c r="I98" s="254"/>
      <c r="J98" s="254"/>
      <c r="K98" s="254"/>
    </row>
    <row r="99" spans="2:11" ht="18" customHeight="1" x14ac:dyDescent="0.15">
      <c r="B99" s="249">
        <v>94</v>
      </c>
      <c r="C99" s="255" t="s">
        <v>629</v>
      </c>
      <c r="D99" s="251" t="s">
        <v>630</v>
      </c>
      <c r="E99" s="252"/>
      <c r="G99" s="253"/>
      <c r="H99" s="254"/>
      <c r="I99" s="254"/>
      <c r="J99" s="254"/>
      <c r="K99" s="254"/>
    </row>
    <row r="100" spans="2:11" ht="18" customHeight="1" x14ac:dyDescent="0.15">
      <c r="B100" s="249">
        <v>95</v>
      </c>
      <c r="C100" s="255" t="s">
        <v>1354</v>
      </c>
      <c r="D100" s="251" t="s">
        <v>1355</v>
      </c>
      <c r="E100" s="252"/>
      <c r="G100" s="253"/>
      <c r="H100" s="254"/>
      <c r="I100" s="254"/>
      <c r="J100" s="254"/>
      <c r="K100" s="254"/>
    </row>
    <row r="101" spans="2:11" ht="18" customHeight="1" x14ac:dyDescent="0.15">
      <c r="B101" s="249">
        <v>96</v>
      </c>
      <c r="C101" s="255" t="s">
        <v>631</v>
      </c>
      <c r="D101" s="251" t="s">
        <v>632</v>
      </c>
      <c r="E101" s="252"/>
      <c r="G101" s="253"/>
      <c r="H101" s="254"/>
      <c r="I101" s="254"/>
      <c r="J101" s="254"/>
      <c r="K101" s="254"/>
    </row>
    <row r="102" spans="2:11" ht="18" customHeight="1" x14ac:dyDescent="0.15">
      <c r="B102" s="249">
        <v>97</v>
      </c>
      <c r="C102" s="255" t="s">
        <v>633</v>
      </c>
      <c r="D102" s="251" t="s">
        <v>634</v>
      </c>
      <c r="E102" s="252"/>
      <c r="G102" s="253"/>
      <c r="H102" s="254"/>
      <c r="I102" s="254"/>
      <c r="J102" s="254"/>
      <c r="K102" s="254"/>
    </row>
    <row r="103" spans="2:11" ht="18" customHeight="1" x14ac:dyDescent="0.15">
      <c r="B103" s="249">
        <v>98</v>
      </c>
      <c r="C103" s="255" t="s">
        <v>1356</v>
      </c>
      <c r="D103" s="251" t="s">
        <v>1357</v>
      </c>
      <c r="E103" s="252"/>
      <c r="G103" s="253"/>
      <c r="H103" s="254"/>
      <c r="I103" s="254"/>
      <c r="J103" s="254"/>
      <c r="K103" s="254"/>
    </row>
    <row r="104" spans="2:11" ht="17.25" x14ac:dyDescent="0.15">
      <c r="B104" s="249">
        <v>99</v>
      </c>
      <c r="C104" s="255" t="s">
        <v>635</v>
      </c>
      <c r="D104" s="251" t="s">
        <v>636</v>
      </c>
      <c r="E104" s="252"/>
      <c r="G104" s="253"/>
      <c r="H104" s="254"/>
      <c r="I104" s="254"/>
      <c r="J104" s="254"/>
      <c r="K104" s="254"/>
    </row>
    <row r="105" spans="2:11" ht="18" customHeight="1" x14ac:dyDescent="0.15">
      <c r="B105" s="249">
        <v>100</v>
      </c>
      <c r="C105" s="255" t="s">
        <v>1358</v>
      </c>
      <c r="D105" s="251" t="s">
        <v>1359</v>
      </c>
      <c r="E105" s="252"/>
      <c r="G105" s="253"/>
      <c r="H105" s="254"/>
      <c r="I105" s="254"/>
      <c r="J105" s="254"/>
      <c r="K105" s="254"/>
    </row>
    <row r="106" spans="2:11" ht="18" customHeight="1" x14ac:dyDescent="0.15">
      <c r="B106" s="249">
        <v>101</v>
      </c>
      <c r="C106" s="255" t="s">
        <v>1360</v>
      </c>
      <c r="D106" s="251" t="s">
        <v>1361</v>
      </c>
      <c r="E106" s="252"/>
      <c r="G106" s="253"/>
      <c r="H106" s="254"/>
      <c r="I106" s="254"/>
      <c r="J106" s="254"/>
      <c r="K106" s="254"/>
    </row>
    <row r="107" spans="2:11" ht="18" customHeight="1" x14ac:dyDescent="0.15">
      <c r="B107" s="249">
        <v>102</v>
      </c>
      <c r="C107" s="255" t="s">
        <v>637</v>
      </c>
      <c r="D107" s="251" t="s">
        <v>638</v>
      </c>
      <c r="E107" s="252"/>
      <c r="G107" s="253"/>
      <c r="H107" s="254"/>
      <c r="I107" s="254"/>
      <c r="J107" s="254"/>
      <c r="K107" s="254"/>
    </row>
    <row r="108" spans="2:11" ht="18" customHeight="1" x14ac:dyDescent="0.15">
      <c r="B108" s="249">
        <v>103</v>
      </c>
      <c r="C108" s="255" t="s">
        <v>1362</v>
      </c>
      <c r="D108" s="251" t="s">
        <v>1363</v>
      </c>
      <c r="E108" s="252"/>
      <c r="G108" s="253"/>
      <c r="H108" s="254"/>
      <c r="I108" s="254"/>
      <c r="J108" s="254"/>
      <c r="K108" s="254"/>
    </row>
    <row r="109" spans="2:11" ht="18" customHeight="1" x14ac:dyDescent="0.15">
      <c r="B109" s="249">
        <v>104</v>
      </c>
      <c r="C109" s="255" t="s">
        <v>639</v>
      </c>
      <c r="D109" s="251" t="s">
        <v>1364</v>
      </c>
      <c r="E109" s="252"/>
      <c r="G109" s="253"/>
      <c r="H109" s="254"/>
      <c r="I109" s="254"/>
      <c r="J109" s="254"/>
      <c r="K109" s="254"/>
    </row>
    <row r="110" spans="2:11" ht="18" customHeight="1" x14ac:dyDescent="0.15">
      <c r="B110" s="249">
        <v>105</v>
      </c>
      <c r="C110" s="255" t="s">
        <v>1365</v>
      </c>
      <c r="D110" s="251" t="s">
        <v>1366</v>
      </c>
      <c r="E110" s="252"/>
      <c r="G110" s="253"/>
      <c r="H110" s="254"/>
      <c r="I110" s="254"/>
      <c r="J110" s="254"/>
      <c r="K110" s="254"/>
    </row>
    <row r="111" spans="2:11" ht="18" customHeight="1" x14ac:dyDescent="0.15">
      <c r="B111" s="249">
        <v>106</v>
      </c>
      <c r="C111" s="255" t="s">
        <v>1367</v>
      </c>
      <c r="D111" s="251" t="s">
        <v>1368</v>
      </c>
      <c r="E111" s="252"/>
      <c r="G111" s="253"/>
      <c r="H111" s="254"/>
      <c r="I111" s="254"/>
      <c r="J111" s="254"/>
      <c r="K111" s="254"/>
    </row>
    <row r="112" spans="2:11" ht="18" customHeight="1" x14ac:dyDescent="0.15">
      <c r="B112" s="249">
        <v>107</v>
      </c>
      <c r="C112" s="255" t="s">
        <v>640</v>
      </c>
      <c r="D112" s="251" t="s">
        <v>641</v>
      </c>
      <c r="E112" s="252"/>
      <c r="G112" s="253"/>
      <c r="H112" s="254"/>
      <c r="I112" s="254"/>
      <c r="J112" s="254"/>
      <c r="K112" s="254"/>
    </row>
    <row r="113" spans="2:11" ht="18" customHeight="1" x14ac:dyDescent="0.15">
      <c r="B113" s="249">
        <v>108</v>
      </c>
      <c r="C113" s="255" t="s">
        <v>1369</v>
      </c>
      <c r="D113" s="251" t="s">
        <v>1370</v>
      </c>
      <c r="E113" s="252"/>
      <c r="G113" s="253"/>
      <c r="H113" s="254"/>
      <c r="I113" s="254"/>
      <c r="J113" s="254"/>
      <c r="K113" s="254"/>
    </row>
    <row r="114" spans="2:11" ht="18" customHeight="1" x14ac:dyDescent="0.15">
      <c r="B114" s="249">
        <v>109</v>
      </c>
      <c r="C114" s="255" t="s">
        <v>1371</v>
      </c>
      <c r="D114" s="251" t="s">
        <v>1372</v>
      </c>
      <c r="E114" s="252"/>
      <c r="G114" s="253"/>
      <c r="H114" s="254"/>
      <c r="I114" s="254"/>
      <c r="J114" s="254"/>
      <c r="K114" s="254"/>
    </row>
    <row r="115" spans="2:11" ht="18" customHeight="1" x14ac:dyDescent="0.15">
      <c r="B115" s="249">
        <v>110</v>
      </c>
      <c r="C115" s="255" t="s">
        <v>1373</v>
      </c>
      <c r="D115" s="251" t="s">
        <v>1374</v>
      </c>
      <c r="E115" s="252"/>
      <c r="G115" s="253"/>
      <c r="H115" s="254"/>
      <c r="I115" s="254"/>
      <c r="J115" s="254"/>
      <c r="K115" s="254"/>
    </row>
    <row r="116" spans="2:11" ht="18" customHeight="1" x14ac:dyDescent="0.15">
      <c r="B116" s="249">
        <v>111</v>
      </c>
      <c r="C116" s="255" t="s">
        <v>642</v>
      </c>
      <c r="D116" s="251" t="s">
        <v>643</v>
      </c>
      <c r="E116" s="252"/>
      <c r="G116" s="253"/>
      <c r="H116" s="254"/>
      <c r="I116" s="254"/>
      <c r="J116" s="254"/>
      <c r="K116" s="254"/>
    </row>
    <row r="117" spans="2:11" ht="18" customHeight="1" x14ac:dyDescent="0.15">
      <c r="B117" s="249">
        <v>112</v>
      </c>
      <c r="C117" s="255" t="s">
        <v>644</v>
      </c>
      <c r="D117" s="251" t="s">
        <v>645</v>
      </c>
      <c r="E117" s="252"/>
      <c r="G117" s="253"/>
      <c r="H117" s="254"/>
      <c r="I117" s="254"/>
      <c r="J117" s="254"/>
      <c r="K117" s="254"/>
    </row>
    <row r="118" spans="2:11" ht="18" customHeight="1" x14ac:dyDescent="0.15">
      <c r="B118" s="249">
        <v>113</v>
      </c>
      <c r="C118" s="255" t="s">
        <v>1375</v>
      </c>
      <c r="D118" s="251" t="s">
        <v>1376</v>
      </c>
      <c r="E118" s="252"/>
      <c r="G118" s="253"/>
      <c r="H118" s="254"/>
      <c r="I118" s="254"/>
      <c r="J118" s="254"/>
      <c r="K118" s="254"/>
    </row>
    <row r="119" spans="2:11" ht="18" customHeight="1" x14ac:dyDescent="0.15">
      <c r="B119" s="249">
        <v>114</v>
      </c>
      <c r="C119" s="255" t="s">
        <v>646</v>
      </c>
      <c r="D119" s="251" t="s">
        <v>647</v>
      </c>
      <c r="E119" s="252"/>
      <c r="G119" s="253"/>
      <c r="H119" s="254"/>
      <c r="I119" s="254"/>
      <c r="J119" s="254"/>
      <c r="K119" s="254"/>
    </row>
    <row r="120" spans="2:11" ht="18" customHeight="1" x14ac:dyDescent="0.15">
      <c r="B120" s="249">
        <v>115</v>
      </c>
      <c r="C120" s="255" t="s">
        <v>648</v>
      </c>
      <c r="D120" s="251" t="s">
        <v>649</v>
      </c>
      <c r="E120" s="252"/>
      <c r="G120" s="253"/>
      <c r="H120" s="254"/>
      <c r="I120" s="254"/>
      <c r="J120" s="254"/>
      <c r="K120" s="254"/>
    </row>
    <row r="121" spans="2:11" ht="18" customHeight="1" x14ac:dyDescent="0.15">
      <c r="B121" s="249">
        <v>116</v>
      </c>
      <c r="C121" s="255" t="s">
        <v>650</v>
      </c>
      <c r="D121" s="251" t="s">
        <v>651</v>
      </c>
      <c r="E121" s="252"/>
      <c r="G121" s="253"/>
      <c r="H121" s="254"/>
      <c r="I121" s="254"/>
      <c r="J121" s="254"/>
      <c r="K121" s="254"/>
    </row>
    <row r="122" spans="2:11" ht="18" customHeight="1" x14ac:dyDescent="0.15">
      <c r="B122" s="249">
        <v>117</v>
      </c>
      <c r="C122" s="255" t="s">
        <v>652</v>
      </c>
      <c r="D122" s="251" t="s">
        <v>653</v>
      </c>
      <c r="E122" s="252"/>
      <c r="G122" s="253"/>
      <c r="H122" s="254"/>
      <c r="I122" s="254"/>
      <c r="J122" s="254"/>
      <c r="K122" s="254"/>
    </row>
    <row r="123" spans="2:11" ht="18" customHeight="1" x14ac:dyDescent="0.15">
      <c r="B123" s="249">
        <v>118</v>
      </c>
      <c r="C123" s="255" t="s">
        <v>654</v>
      </c>
      <c r="D123" s="251" t="s">
        <v>655</v>
      </c>
      <c r="E123" s="252"/>
      <c r="G123" s="253"/>
      <c r="H123" s="254"/>
      <c r="I123" s="254"/>
      <c r="J123" s="254"/>
      <c r="K123" s="254"/>
    </row>
    <row r="124" spans="2:11" ht="18" customHeight="1" x14ac:dyDescent="0.15">
      <c r="B124" s="249">
        <v>119</v>
      </c>
      <c r="C124" s="255" t="s">
        <v>656</v>
      </c>
      <c r="D124" s="251" t="s">
        <v>657</v>
      </c>
      <c r="E124" s="252"/>
      <c r="G124" s="253"/>
      <c r="H124" s="254"/>
      <c r="I124" s="254"/>
      <c r="J124" s="254"/>
      <c r="K124" s="254"/>
    </row>
    <row r="125" spans="2:11" ht="18" customHeight="1" x14ac:dyDescent="0.15">
      <c r="B125" s="249">
        <v>120</v>
      </c>
      <c r="C125" s="255" t="s">
        <v>658</v>
      </c>
      <c r="D125" s="251" t="s">
        <v>659</v>
      </c>
      <c r="E125" s="252"/>
      <c r="G125" s="253"/>
      <c r="H125" s="254"/>
      <c r="I125" s="254"/>
      <c r="J125" s="254"/>
      <c r="K125" s="254"/>
    </row>
    <row r="126" spans="2:11" ht="18" customHeight="1" x14ac:dyDescent="0.15">
      <c r="B126" s="249">
        <v>121</v>
      </c>
      <c r="C126" s="250" t="s">
        <v>1377</v>
      </c>
      <c r="D126" s="251" t="s">
        <v>1378</v>
      </c>
      <c r="E126" s="252"/>
      <c r="G126" s="253"/>
      <c r="H126" s="254"/>
      <c r="I126" s="254"/>
      <c r="J126" s="254"/>
      <c r="K126" s="254"/>
    </row>
    <row r="127" spans="2:11" ht="18" customHeight="1" x14ac:dyDescent="0.15">
      <c r="B127" s="249">
        <v>122</v>
      </c>
      <c r="C127" s="255" t="s">
        <v>660</v>
      </c>
      <c r="D127" s="251" t="s">
        <v>661</v>
      </c>
      <c r="E127" s="252"/>
      <c r="G127" s="253"/>
      <c r="H127" s="254"/>
      <c r="I127" s="254"/>
      <c r="J127" s="254"/>
      <c r="K127" s="254"/>
    </row>
    <row r="128" spans="2:11" ht="18" customHeight="1" x14ac:dyDescent="0.15">
      <c r="B128" s="249">
        <v>123</v>
      </c>
      <c r="C128" s="255" t="s">
        <v>1379</v>
      </c>
      <c r="D128" s="251" t="s">
        <v>1380</v>
      </c>
      <c r="E128" s="252"/>
      <c r="G128" s="253"/>
      <c r="H128" s="254"/>
      <c r="I128" s="254"/>
      <c r="J128" s="254"/>
      <c r="K128" s="254"/>
    </row>
    <row r="129" spans="2:11" ht="18" customHeight="1" x14ac:dyDescent="0.15">
      <c r="B129" s="249">
        <v>124</v>
      </c>
      <c r="C129" s="255" t="s">
        <v>1381</v>
      </c>
      <c r="D129" s="251" t="s">
        <v>1382</v>
      </c>
      <c r="E129" s="252"/>
      <c r="G129" s="253"/>
      <c r="H129" s="254"/>
      <c r="I129" s="254"/>
      <c r="J129" s="254"/>
      <c r="K129" s="254"/>
    </row>
    <row r="130" spans="2:11" ht="18" customHeight="1" x14ac:dyDescent="0.15">
      <c r="B130" s="249">
        <v>125</v>
      </c>
      <c r="C130" s="255" t="s">
        <v>1383</v>
      </c>
      <c r="D130" s="251" t="s">
        <v>1384</v>
      </c>
      <c r="E130" s="252"/>
      <c r="G130" s="253"/>
      <c r="H130" s="254"/>
      <c r="I130" s="254"/>
      <c r="J130" s="254"/>
      <c r="K130" s="254"/>
    </row>
    <row r="131" spans="2:11" ht="18" customHeight="1" x14ac:dyDescent="0.15">
      <c r="B131" s="249">
        <v>126</v>
      </c>
      <c r="C131" s="255" t="s">
        <v>1385</v>
      </c>
      <c r="D131" s="251" t="s">
        <v>1386</v>
      </c>
      <c r="E131" s="252"/>
      <c r="G131" s="253"/>
      <c r="H131" s="254"/>
      <c r="I131" s="254"/>
      <c r="J131" s="254"/>
      <c r="K131" s="254"/>
    </row>
    <row r="132" spans="2:11" ht="18" customHeight="1" x14ac:dyDescent="0.15">
      <c r="B132" s="249">
        <v>127</v>
      </c>
      <c r="C132" s="255" t="s">
        <v>1387</v>
      </c>
      <c r="D132" s="251" t="s">
        <v>1388</v>
      </c>
      <c r="E132" s="252"/>
      <c r="G132" s="253"/>
      <c r="H132" s="254"/>
      <c r="I132" s="254"/>
      <c r="J132" s="254"/>
      <c r="K132" s="254"/>
    </row>
    <row r="133" spans="2:11" ht="18" customHeight="1" x14ac:dyDescent="0.15">
      <c r="B133" s="249">
        <v>128</v>
      </c>
      <c r="C133" s="255" t="s">
        <v>1389</v>
      </c>
      <c r="D133" s="251" t="s">
        <v>1390</v>
      </c>
      <c r="E133" s="252"/>
      <c r="G133" s="253"/>
      <c r="H133" s="254"/>
      <c r="I133" s="254"/>
      <c r="J133" s="254"/>
      <c r="K133" s="254"/>
    </row>
    <row r="134" spans="2:11" ht="18" customHeight="1" x14ac:dyDescent="0.15">
      <c r="B134" s="249">
        <v>129</v>
      </c>
      <c r="C134" s="255" t="s">
        <v>662</v>
      </c>
      <c r="D134" s="251" t="s">
        <v>663</v>
      </c>
      <c r="E134" s="252"/>
      <c r="G134" s="253"/>
      <c r="H134" s="254"/>
      <c r="I134" s="254"/>
      <c r="J134" s="254"/>
      <c r="K134" s="254"/>
    </row>
    <row r="135" spans="2:11" ht="18" customHeight="1" x14ac:dyDescent="0.15">
      <c r="B135" s="249">
        <v>130</v>
      </c>
      <c r="C135" s="255" t="s">
        <v>664</v>
      </c>
      <c r="D135" s="251" t="s">
        <v>665</v>
      </c>
      <c r="E135" s="252"/>
      <c r="G135" s="253"/>
      <c r="H135" s="254"/>
      <c r="I135" s="254"/>
      <c r="J135" s="254"/>
      <c r="K135" s="254"/>
    </row>
    <row r="136" spans="2:11" ht="18" customHeight="1" x14ac:dyDescent="0.15">
      <c r="B136" s="249">
        <v>131</v>
      </c>
      <c r="C136" s="255" t="s">
        <v>666</v>
      </c>
      <c r="D136" s="251" t="s">
        <v>667</v>
      </c>
      <c r="E136" s="252"/>
      <c r="G136" s="253"/>
      <c r="H136" s="254"/>
      <c r="I136" s="254"/>
      <c r="J136" s="254"/>
      <c r="K136" s="254"/>
    </row>
    <row r="137" spans="2:11" ht="18" customHeight="1" x14ac:dyDescent="0.15">
      <c r="B137" s="249">
        <v>132</v>
      </c>
      <c r="C137" s="255" t="s">
        <v>1391</v>
      </c>
      <c r="D137" s="251" t="s">
        <v>1392</v>
      </c>
      <c r="E137" s="252"/>
      <c r="G137" s="253"/>
      <c r="H137" s="254"/>
      <c r="I137" s="254"/>
      <c r="J137" s="254"/>
      <c r="K137" s="254"/>
    </row>
    <row r="138" spans="2:11" ht="18" customHeight="1" x14ac:dyDescent="0.15">
      <c r="B138" s="249">
        <v>133</v>
      </c>
      <c r="C138" s="255" t="s">
        <v>668</v>
      </c>
      <c r="D138" s="251" t="s">
        <v>669</v>
      </c>
      <c r="E138" s="252"/>
      <c r="G138" s="253"/>
      <c r="H138" s="254"/>
      <c r="I138" s="254"/>
      <c r="J138" s="254"/>
      <c r="K138" s="254"/>
    </row>
    <row r="139" spans="2:11" ht="18" customHeight="1" x14ac:dyDescent="0.15">
      <c r="B139" s="249">
        <v>134</v>
      </c>
      <c r="C139" s="255" t="s">
        <v>670</v>
      </c>
      <c r="D139" s="251" t="s">
        <v>671</v>
      </c>
      <c r="E139" s="252"/>
      <c r="G139" s="253"/>
      <c r="H139" s="254"/>
      <c r="I139" s="254"/>
      <c r="J139" s="254"/>
      <c r="K139" s="254"/>
    </row>
    <row r="140" spans="2:11" ht="18" customHeight="1" x14ac:dyDescent="0.15">
      <c r="B140" s="249">
        <v>135</v>
      </c>
      <c r="C140" s="255" t="s">
        <v>672</v>
      </c>
      <c r="D140" s="251" t="s">
        <v>673</v>
      </c>
      <c r="E140" s="252"/>
      <c r="G140" s="253"/>
      <c r="H140" s="254"/>
      <c r="I140" s="254"/>
      <c r="J140" s="254"/>
      <c r="K140" s="254"/>
    </row>
    <row r="141" spans="2:11" ht="18" customHeight="1" x14ac:dyDescent="0.15">
      <c r="B141" s="249">
        <v>136</v>
      </c>
      <c r="C141" s="255" t="s">
        <v>1393</v>
      </c>
      <c r="D141" s="251" t="s">
        <v>1394</v>
      </c>
      <c r="E141" s="252"/>
      <c r="G141" s="253"/>
      <c r="H141" s="254"/>
      <c r="I141" s="254"/>
      <c r="J141" s="254"/>
      <c r="K141" s="254"/>
    </row>
    <row r="142" spans="2:11" ht="18" customHeight="1" x14ac:dyDescent="0.15">
      <c r="B142" s="249">
        <v>137</v>
      </c>
      <c r="C142" s="255" t="s">
        <v>1395</v>
      </c>
      <c r="D142" s="251" t="s">
        <v>1396</v>
      </c>
      <c r="E142" s="252"/>
      <c r="G142" s="253"/>
      <c r="H142" s="254"/>
      <c r="I142" s="254"/>
      <c r="J142" s="254"/>
      <c r="K142" s="254"/>
    </row>
    <row r="143" spans="2:11" ht="18" customHeight="1" x14ac:dyDescent="0.15">
      <c r="B143" s="249">
        <v>138</v>
      </c>
      <c r="C143" s="255" t="s">
        <v>674</v>
      </c>
      <c r="D143" s="251" t="s">
        <v>675</v>
      </c>
      <c r="E143" s="252"/>
      <c r="G143" s="253"/>
      <c r="H143" s="254"/>
      <c r="I143" s="254"/>
      <c r="J143" s="254"/>
      <c r="K143" s="254"/>
    </row>
    <row r="144" spans="2:11" ht="18" customHeight="1" x14ac:dyDescent="0.15">
      <c r="B144" s="249">
        <v>139</v>
      </c>
      <c r="C144" s="255" t="s">
        <v>1397</v>
      </c>
      <c r="D144" s="251" t="s">
        <v>1398</v>
      </c>
      <c r="E144" s="252"/>
      <c r="G144" s="253"/>
      <c r="H144" s="254"/>
      <c r="I144" s="254"/>
      <c r="J144" s="254"/>
      <c r="K144" s="254"/>
    </row>
    <row r="145" spans="2:11" ht="18" customHeight="1" x14ac:dyDescent="0.15">
      <c r="B145" s="249">
        <v>140</v>
      </c>
      <c r="C145" s="255" t="s">
        <v>676</v>
      </c>
      <c r="D145" s="251" t="s">
        <v>677</v>
      </c>
      <c r="E145" s="252"/>
      <c r="G145" s="253"/>
      <c r="H145" s="254"/>
      <c r="I145" s="254"/>
      <c r="J145" s="254"/>
      <c r="K145" s="254"/>
    </row>
    <row r="146" spans="2:11" ht="18" customHeight="1" x14ac:dyDescent="0.15">
      <c r="B146" s="249">
        <v>141</v>
      </c>
      <c r="C146" s="255" t="s">
        <v>1399</v>
      </c>
      <c r="D146" s="251" t="s">
        <v>1400</v>
      </c>
      <c r="E146" s="252"/>
      <c r="G146" s="253"/>
      <c r="H146" s="254"/>
      <c r="I146" s="254"/>
      <c r="J146" s="254"/>
      <c r="K146" s="254"/>
    </row>
    <row r="147" spans="2:11" ht="18" customHeight="1" x14ac:dyDescent="0.15">
      <c r="B147" s="249">
        <v>142</v>
      </c>
      <c r="C147" s="255" t="s">
        <v>1401</v>
      </c>
      <c r="D147" s="251" t="s">
        <v>1402</v>
      </c>
      <c r="E147" s="252"/>
      <c r="G147" s="253"/>
      <c r="H147" s="254"/>
      <c r="I147" s="254"/>
      <c r="J147" s="254"/>
      <c r="K147" s="254"/>
    </row>
    <row r="148" spans="2:11" ht="18" customHeight="1" x14ac:dyDescent="0.15">
      <c r="B148" s="249">
        <v>143</v>
      </c>
      <c r="C148" s="255" t="s">
        <v>1403</v>
      </c>
      <c r="D148" s="251" t="s">
        <v>1404</v>
      </c>
      <c r="E148" s="252"/>
      <c r="G148" s="253"/>
      <c r="H148" s="254"/>
      <c r="I148" s="254"/>
      <c r="J148" s="254"/>
      <c r="K148" s="254"/>
    </row>
    <row r="149" spans="2:11" ht="18" customHeight="1" x14ac:dyDescent="0.15">
      <c r="B149" s="249">
        <v>144</v>
      </c>
      <c r="C149" s="255" t="s">
        <v>678</v>
      </c>
      <c r="D149" s="251" t="s">
        <v>679</v>
      </c>
      <c r="E149" s="252"/>
      <c r="G149" s="253"/>
      <c r="H149" s="254"/>
      <c r="I149" s="254"/>
      <c r="J149" s="254"/>
      <c r="K149" s="254"/>
    </row>
    <row r="150" spans="2:11" ht="18" customHeight="1" x14ac:dyDescent="0.15">
      <c r="B150" s="249">
        <v>145</v>
      </c>
      <c r="C150" s="255" t="s">
        <v>1405</v>
      </c>
      <c r="D150" s="251" t="s">
        <v>1406</v>
      </c>
      <c r="E150" s="252"/>
      <c r="G150" s="253"/>
      <c r="H150" s="254"/>
      <c r="I150" s="254"/>
      <c r="J150" s="254"/>
      <c r="K150" s="254"/>
    </row>
    <row r="151" spans="2:11" ht="18" customHeight="1" x14ac:dyDescent="0.15">
      <c r="B151" s="249">
        <v>146</v>
      </c>
      <c r="C151" s="255" t="s">
        <v>680</v>
      </c>
      <c r="D151" s="251" t="s">
        <v>681</v>
      </c>
      <c r="E151" s="252"/>
      <c r="G151" s="253"/>
      <c r="H151" s="254"/>
      <c r="I151" s="254"/>
      <c r="J151" s="254"/>
      <c r="K151" s="254"/>
    </row>
    <row r="152" spans="2:11" ht="18" customHeight="1" x14ac:dyDescent="0.15">
      <c r="B152" s="249">
        <v>147</v>
      </c>
      <c r="C152" s="255" t="s">
        <v>1407</v>
      </c>
      <c r="D152" s="251" t="s">
        <v>1408</v>
      </c>
      <c r="E152" s="252"/>
      <c r="G152" s="253"/>
      <c r="H152" s="254"/>
      <c r="I152" s="254"/>
      <c r="J152" s="254"/>
      <c r="K152" s="254"/>
    </row>
    <row r="153" spans="2:11" ht="18" customHeight="1" x14ac:dyDescent="0.15">
      <c r="B153" s="249">
        <v>148</v>
      </c>
      <c r="C153" s="255" t="s">
        <v>682</v>
      </c>
      <c r="D153" s="251" t="s">
        <v>683</v>
      </c>
      <c r="E153" s="252"/>
      <c r="G153" s="253"/>
      <c r="H153" s="254"/>
      <c r="I153" s="254"/>
      <c r="J153" s="254"/>
      <c r="K153" s="254"/>
    </row>
    <row r="154" spans="2:11" ht="18" customHeight="1" x14ac:dyDescent="0.15">
      <c r="B154" s="249">
        <v>149</v>
      </c>
      <c r="C154" s="255" t="s">
        <v>684</v>
      </c>
      <c r="D154" s="251" t="s">
        <v>685</v>
      </c>
      <c r="E154" s="252"/>
      <c r="G154" s="253"/>
      <c r="H154" s="254"/>
      <c r="I154" s="254"/>
      <c r="J154" s="254"/>
      <c r="K154" s="254"/>
    </row>
    <row r="155" spans="2:11" ht="18" customHeight="1" x14ac:dyDescent="0.15">
      <c r="B155" s="249">
        <v>150</v>
      </c>
      <c r="C155" s="255" t="s">
        <v>686</v>
      </c>
      <c r="D155" s="251" t="s">
        <v>687</v>
      </c>
      <c r="E155" s="252"/>
      <c r="G155" s="253"/>
      <c r="H155" s="254"/>
      <c r="I155" s="254"/>
      <c r="J155" s="254"/>
      <c r="K155" s="254"/>
    </row>
    <row r="156" spans="2:11" ht="18" customHeight="1" x14ac:dyDescent="0.15">
      <c r="B156" s="249">
        <v>151</v>
      </c>
      <c r="C156" s="255" t="s">
        <v>1409</v>
      </c>
      <c r="D156" s="251" t="s">
        <v>1410</v>
      </c>
      <c r="E156" s="252"/>
      <c r="G156" s="253"/>
      <c r="H156" s="254"/>
      <c r="I156" s="254"/>
      <c r="J156" s="254"/>
      <c r="K156" s="254"/>
    </row>
    <row r="157" spans="2:11" ht="18" customHeight="1" x14ac:dyDescent="0.15">
      <c r="B157" s="249">
        <v>152</v>
      </c>
      <c r="C157" s="255" t="s">
        <v>1411</v>
      </c>
      <c r="D157" s="251" t="s">
        <v>1412</v>
      </c>
      <c r="E157" s="252"/>
      <c r="G157" s="253"/>
      <c r="H157" s="254"/>
      <c r="I157" s="254"/>
      <c r="J157" s="254"/>
      <c r="K157" s="254"/>
    </row>
    <row r="158" spans="2:11" ht="18" customHeight="1" x14ac:dyDescent="0.15">
      <c r="B158" s="249">
        <v>153</v>
      </c>
      <c r="C158" s="255" t="s">
        <v>688</v>
      </c>
      <c r="D158" s="251" t="s">
        <v>689</v>
      </c>
      <c r="E158" s="252"/>
      <c r="G158" s="253"/>
      <c r="H158" s="254"/>
      <c r="I158" s="254"/>
      <c r="J158" s="254"/>
      <c r="K158" s="254"/>
    </row>
    <row r="159" spans="2:11" ht="18" customHeight="1" x14ac:dyDescent="0.15">
      <c r="B159" s="249">
        <v>154</v>
      </c>
      <c r="C159" s="255" t="s">
        <v>1413</v>
      </c>
      <c r="D159" s="251" t="s">
        <v>1414</v>
      </c>
      <c r="E159" s="252"/>
      <c r="G159" s="253"/>
      <c r="H159" s="254"/>
      <c r="I159" s="254"/>
      <c r="J159" s="254"/>
      <c r="K159" s="254"/>
    </row>
    <row r="160" spans="2:11" ht="18" customHeight="1" x14ac:dyDescent="0.15">
      <c r="B160" s="249">
        <v>155</v>
      </c>
      <c r="C160" s="255" t="s">
        <v>690</v>
      </c>
      <c r="D160" s="251" t="s">
        <v>691</v>
      </c>
      <c r="E160" s="252"/>
      <c r="G160" s="253"/>
      <c r="H160" s="254"/>
      <c r="I160" s="254"/>
      <c r="J160" s="254"/>
      <c r="K160" s="254"/>
    </row>
    <row r="161" spans="2:11" ht="18" customHeight="1" x14ac:dyDescent="0.15">
      <c r="B161" s="249">
        <v>156</v>
      </c>
      <c r="C161" s="255" t="s">
        <v>692</v>
      </c>
      <c r="D161" s="251" t="s">
        <v>693</v>
      </c>
      <c r="E161" s="252"/>
      <c r="G161" s="253"/>
      <c r="H161" s="254"/>
      <c r="I161" s="254"/>
      <c r="J161" s="254"/>
      <c r="K161" s="254"/>
    </row>
    <row r="162" spans="2:11" ht="18" customHeight="1" x14ac:dyDescent="0.15">
      <c r="B162" s="249">
        <v>157</v>
      </c>
      <c r="C162" s="255" t="s">
        <v>694</v>
      </c>
      <c r="D162" s="251" t="s">
        <v>695</v>
      </c>
      <c r="E162" s="252"/>
      <c r="G162" s="253"/>
      <c r="H162" s="254"/>
      <c r="I162" s="254"/>
      <c r="J162" s="254"/>
      <c r="K162" s="254"/>
    </row>
    <row r="163" spans="2:11" ht="18" customHeight="1" x14ac:dyDescent="0.15">
      <c r="B163" s="249">
        <v>158</v>
      </c>
      <c r="C163" s="255" t="s">
        <v>696</v>
      </c>
      <c r="D163" s="251" t="s">
        <v>697</v>
      </c>
      <c r="E163" s="252"/>
      <c r="G163" s="253"/>
      <c r="H163" s="254"/>
      <c r="I163" s="254"/>
      <c r="J163" s="254"/>
      <c r="K163" s="254"/>
    </row>
    <row r="164" spans="2:11" ht="18" customHeight="1" x14ac:dyDescent="0.15">
      <c r="B164" s="249">
        <v>159</v>
      </c>
      <c r="C164" s="255" t="s">
        <v>698</v>
      </c>
      <c r="D164" s="251" t="s">
        <v>699</v>
      </c>
      <c r="E164" s="252"/>
      <c r="G164" s="253"/>
      <c r="H164" s="254"/>
      <c r="I164" s="254"/>
      <c r="J164" s="254"/>
      <c r="K164" s="254"/>
    </row>
    <row r="165" spans="2:11" ht="18" customHeight="1" x14ac:dyDescent="0.15">
      <c r="B165" s="249">
        <v>160</v>
      </c>
      <c r="C165" s="255" t="s">
        <v>700</v>
      </c>
      <c r="D165" s="251" t="s">
        <v>701</v>
      </c>
      <c r="E165" s="252"/>
      <c r="G165" s="253"/>
      <c r="H165" s="254"/>
      <c r="I165" s="254"/>
      <c r="J165" s="254"/>
      <c r="K165" s="254"/>
    </row>
    <row r="166" spans="2:11" ht="18" customHeight="1" x14ac:dyDescent="0.15">
      <c r="B166" s="249">
        <v>161</v>
      </c>
      <c r="C166" s="255" t="s">
        <v>702</v>
      </c>
      <c r="D166" s="251" t="s">
        <v>703</v>
      </c>
      <c r="E166" s="252"/>
      <c r="G166" s="253"/>
      <c r="H166" s="254"/>
      <c r="I166" s="254"/>
      <c r="J166" s="254"/>
      <c r="K166" s="254"/>
    </row>
    <row r="167" spans="2:11" ht="18" customHeight="1" x14ac:dyDescent="0.15">
      <c r="B167" s="249">
        <v>162</v>
      </c>
      <c r="C167" s="255" t="s">
        <v>704</v>
      </c>
      <c r="D167" s="251" t="s">
        <v>705</v>
      </c>
      <c r="E167" s="252"/>
      <c r="G167" s="253"/>
      <c r="H167" s="254"/>
      <c r="I167" s="254"/>
      <c r="J167" s="254"/>
      <c r="K167" s="254"/>
    </row>
    <row r="168" spans="2:11" ht="18" customHeight="1" x14ac:dyDescent="0.15">
      <c r="B168" s="249">
        <v>163</v>
      </c>
      <c r="C168" s="255" t="s">
        <v>706</v>
      </c>
      <c r="D168" s="251" t="s">
        <v>707</v>
      </c>
      <c r="E168" s="252"/>
      <c r="G168" s="253"/>
      <c r="H168" s="254"/>
      <c r="I168" s="254"/>
      <c r="J168" s="254"/>
      <c r="K168" s="254"/>
    </row>
    <row r="169" spans="2:11" ht="18" customHeight="1" x14ac:dyDescent="0.15">
      <c r="B169" s="249">
        <v>164</v>
      </c>
      <c r="C169" s="255" t="s">
        <v>708</v>
      </c>
      <c r="D169" s="251" t="s">
        <v>709</v>
      </c>
      <c r="E169" s="252"/>
      <c r="G169" s="253"/>
      <c r="H169" s="254"/>
      <c r="I169" s="254"/>
      <c r="J169" s="254"/>
      <c r="K169" s="254"/>
    </row>
    <row r="170" spans="2:11" ht="18" customHeight="1" x14ac:dyDescent="0.15">
      <c r="B170" s="249">
        <v>165</v>
      </c>
      <c r="C170" s="255" t="s">
        <v>710</v>
      </c>
      <c r="D170" s="251" t="s">
        <v>711</v>
      </c>
      <c r="E170" s="252"/>
      <c r="G170" s="253"/>
      <c r="H170" s="254"/>
      <c r="I170" s="254"/>
      <c r="J170" s="254"/>
      <c r="K170" s="254"/>
    </row>
    <row r="171" spans="2:11" ht="18" customHeight="1" x14ac:dyDescent="0.15">
      <c r="B171" s="249">
        <v>166</v>
      </c>
      <c r="C171" s="255" t="s">
        <v>712</v>
      </c>
      <c r="D171" s="251" t="s">
        <v>713</v>
      </c>
      <c r="E171" s="252"/>
      <c r="G171" s="253"/>
      <c r="H171" s="254"/>
      <c r="I171" s="254"/>
      <c r="J171" s="254"/>
      <c r="K171" s="254"/>
    </row>
    <row r="172" spans="2:11" ht="18" customHeight="1" x14ac:dyDescent="0.15">
      <c r="B172" s="249">
        <v>167</v>
      </c>
      <c r="C172" s="255" t="s">
        <v>1415</v>
      </c>
      <c r="D172" s="251" t="s">
        <v>1416</v>
      </c>
      <c r="E172" s="252"/>
      <c r="G172" s="253"/>
      <c r="H172" s="254"/>
      <c r="I172" s="254"/>
      <c r="J172" s="254"/>
      <c r="K172" s="254"/>
    </row>
    <row r="173" spans="2:11" ht="18" customHeight="1" x14ac:dyDescent="0.15">
      <c r="B173" s="249">
        <v>168</v>
      </c>
      <c r="C173" s="255" t="s">
        <v>714</v>
      </c>
      <c r="D173" s="251" t="s">
        <v>715</v>
      </c>
      <c r="E173" s="252"/>
      <c r="G173" s="253"/>
      <c r="H173" s="254"/>
      <c r="I173" s="254"/>
      <c r="J173" s="254"/>
      <c r="K173" s="254"/>
    </row>
    <row r="174" spans="2:11" ht="18" customHeight="1" x14ac:dyDescent="0.15">
      <c r="B174" s="249">
        <v>169</v>
      </c>
      <c r="C174" s="255" t="s">
        <v>716</v>
      </c>
      <c r="D174" s="251" t="s">
        <v>717</v>
      </c>
      <c r="E174" s="252"/>
      <c r="G174" s="253"/>
      <c r="H174" s="254"/>
      <c r="I174" s="254"/>
      <c r="J174" s="254"/>
      <c r="K174" s="254"/>
    </row>
    <row r="175" spans="2:11" ht="18" customHeight="1" x14ac:dyDescent="0.15">
      <c r="B175" s="249">
        <v>170</v>
      </c>
      <c r="C175" s="255" t="s">
        <v>1417</v>
      </c>
      <c r="D175" s="251" t="s">
        <v>1418</v>
      </c>
      <c r="E175" s="252"/>
      <c r="G175" s="253"/>
      <c r="H175" s="254"/>
      <c r="I175" s="254"/>
      <c r="J175" s="254"/>
      <c r="K175" s="254"/>
    </row>
    <row r="176" spans="2:11" ht="18" customHeight="1" x14ac:dyDescent="0.15">
      <c r="B176" s="249">
        <v>171</v>
      </c>
      <c r="C176" s="255" t="s">
        <v>718</v>
      </c>
      <c r="D176" s="251" t="s">
        <v>719</v>
      </c>
      <c r="E176" s="252"/>
      <c r="G176" s="253"/>
      <c r="H176" s="254"/>
      <c r="I176" s="254"/>
      <c r="J176" s="254"/>
      <c r="K176" s="254"/>
    </row>
    <row r="177" spans="2:11" ht="18" customHeight="1" x14ac:dyDescent="0.15">
      <c r="B177" s="249">
        <v>172</v>
      </c>
      <c r="C177" s="255" t="s">
        <v>720</v>
      </c>
      <c r="D177" s="251" t="s">
        <v>721</v>
      </c>
      <c r="E177" s="252"/>
      <c r="G177" s="253"/>
      <c r="H177" s="254"/>
      <c r="I177" s="254"/>
      <c r="J177" s="254"/>
      <c r="K177" s="254"/>
    </row>
    <row r="178" spans="2:11" ht="18" customHeight="1" x14ac:dyDescent="0.15">
      <c r="B178" s="249">
        <v>173</v>
      </c>
      <c r="C178" s="255" t="s">
        <v>722</v>
      </c>
      <c r="D178" s="251" t="s">
        <v>723</v>
      </c>
      <c r="E178" s="252"/>
      <c r="G178" s="253"/>
      <c r="H178" s="254"/>
      <c r="I178" s="254"/>
      <c r="J178" s="254"/>
      <c r="K178" s="254"/>
    </row>
    <row r="179" spans="2:11" ht="18" customHeight="1" x14ac:dyDescent="0.15">
      <c r="B179" s="249">
        <v>174</v>
      </c>
      <c r="C179" s="255" t="s">
        <v>724</v>
      </c>
      <c r="D179" s="251" t="s">
        <v>725</v>
      </c>
      <c r="E179" s="252"/>
      <c r="G179" s="253"/>
      <c r="H179" s="254"/>
      <c r="I179" s="254"/>
      <c r="J179" s="254"/>
      <c r="K179" s="254"/>
    </row>
    <row r="180" spans="2:11" ht="18" customHeight="1" x14ac:dyDescent="0.15">
      <c r="B180" s="249">
        <v>175</v>
      </c>
      <c r="C180" s="255" t="s">
        <v>726</v>
      </c>
      <c r="D180" s="251" t="s">
        <v>727</v>
      </c>
      <c r="E180" s="252"/>
      <c r="G180" s="253"/>
      <c r="H180" s="254"/>
      <c r="I180" s="254"/>
      <c r="J180" s="254"/>
      <c r="K180" s="254"/>
    </row>
    <row r="181" spans="2:11" ht="18" customHeight="1" x14ac:dyDescent="0.15">
      <c r="B181" s="249">
        <v>176</v>
      </c>
      <c r="C181" s="255" t="s">
        <v>728</v>
      </c>
      <c r="D181" s="251" t="s">
        <v>729</v>
      </c>
      <c r="E181" s="252"/>
      <c r="G181" s="253"/>
      <c r="H181" s="254"/>
      <c r="I181" s="254"/>
      <c r="J181" s="254"/>
      <c r="K181" s="254"/>
    </row>
    <row r="182" spans="2:11" ht="18" customHeight="1" x14ac:dyDescent="0.15">
      <c r="B182" s="249">
        <v>177</v>
      </c>
      <c r="C182" s="255" t="s">
        <v>730</v>
      </c>
      <c r="D182" s="251" t="s">
        <v>731</v>
      </c>
      <c r="E182" s="252"/>
      <c r="G182" s="253"/>
      <c r="H182" s="254"/>
      <c r="I182" s="254"/>
      <c r="J182" s="254"/>
      <c r="K182" s="254"/>
    </row>
    <row r="183" spans="2:11" ht="18" customHeight="1" x14ac:dyDescent="0.15">
      <c r="B183" s="249">
        <v>178</v>
      </c>
      <c r="C183" s="255" t="s">
        <v>732</v>
      </c>
      <c r="D183" s="251" t="s">
        <v>733</v>
      </c>
      <c r="E183" s="252"/>
      <c r="G183" s="253"/>
      <c r="H183" s="254"/>
      <c r="I183" s="254"/>
      <c r="J183" s="254"/>
      <c r="K183" s="254"/>
    </row>
    <row r="184" spans="2:11" ht="18" customHeight="1" x14ac:dyDescent="0.15">
      <c r="B184" s="249">
        <v>179</v>
      </c>
      <c r="C184" s="255" t="s">
        <v>1419</v>
      </c>
      <c r="D184" s="251" t="s">
        <v>1420</v>
      </c>
      <c r="E184" s="252"/>
      <c r="G184" s="253"/>
      <c r="H184" s="254"/>
      <c r="I184" s="254"/>
      <c r="J184" s="254"/>
      <c r="K184" s="254"/>
    </row>
    <row r="185" spans="2:11" ht="18" customHeight="1" x14ac:dyDescent="0.15">
      <c r="B185" s="249">
        <v>180</v>
      </c>
      <c r="C185" s="255" t="s">
        <v>734</v>
      </c>
      <c r="D185" s="251" t="s">
        <v>735</v>
      </c>
      <c r="E185" s="252"/>
      <c r="G185" s="253"/>
      <c r="H185" s="254"/>
      <c r="I185" s="254"/>
      <c r="J185" s="254"/>
      <c r="K185" s="254"/>
    </row>
    <row r="186" spans="2:11" ht="18" customHeight="1" x14ac:dyDescent="0.15">
      <c r="B186" s="249">
        <v>181</v>
      </c>
      <c r="C186" s="255" t="s">
        <v>736</v>
      </c>
      <c r="D186" s="251" t="s">
        <v>737</v>
      </c>
      <c r="E186" s="252"/>
      <c r="G186" s="253"/>
      <c r="H186" s="254"/>
      <c r="I186" s="254"/>
      <c r="J186" s="254"/>
      <c r="K186" s="254"/>
    </row>
    <row r="187" spans="2:11" ht="18" customHeight="1" x14ac:dyDescent="0.15">
      <c r="B187" s="249">
        <v>182</v>
      </c>
      <c r="C187" s="255" t="s">
        <v>1421</v>
      </c>
      <c r="D187" s="251" t="s">
        <v>1422</v>
      </c>
      <c r="E187" s="252"/>
      <c r="G187" s="253"/>
      <c r="H187" s="254"/>
      <c r="I187" s="254"/>
      <c r="J187" s="254"/>
      <c r="K187" s="254"/>
    </row>
    <row r="188" spans="2:11" ht="18" customHeight="1" x14ac:dyDescent="0.15">
      <c r="B188" s="249">
        <v>183</v>
      </c>
      <c r="C188" s="255" t="s">
        <v>738</v>
      </c>
      <c r="D188" s="251" t="s">
        <v>739</v>
      </c>
      <c r="E188" s="252"/>
      <c r="G188" s="253"/>
      <c r="H188" s="254"/>
      <c r="I188" s="254"/>
      <c r="J188" s="254"/>
      <c r="K188" s="254"/>
    </row>
    <row r="189" spans="2:11" ht="18" customHeight="1" x14ac:dyDescent="0.15">
      <c r="B189" s="249">
        <v>184</v>
      </c>
      <c r="C189" s="255" t="s">
        <v>740</v>
      </c>
      <c r="D189" s="251" t="s">
        <v>741</v>
      </c>
      <c r="E189" s="252"/>
      <c r="G189" s="253"/>
      <c r="H189" s="254"/>
      <c r="I189" s="254"/>
      <c r="J189" s="254"/>
      <c r="K189" s="254"/>
    </row>
    <row r="190" spans="2:11" ht="18" customHeight="1" x14ac:dyDescent="0.15">
      <c r="B190" s="249">
        <v>185</v>
      </c>
      <c r="C190" s="255" t="s">
        <v>1423</v>
      </c>
      <c r="D190" s="251" t="s">
        <v>1424</v>
      </c>
      <c r="E190" s="252"/>
      <c r="G190" s="253"/>
      <c r="H190" s="254"/>
      <c r="I190" s="254"/>
      <c r="J190" s="254"/>
      <c r="K190" s="254"/>
    </row>
    <row r="191" spans="2:11" ht="18" customHeight="1" x14ac:dyDescent="0.15">
      <c r="B191" s="249">
        <v>186</v>
      </c>
      <c r="C191" s="255" t="s">
        <v>1425</v>
      </c>
      <c r="D191" s="251" t="s">
        <v>1426</v>
      </c>
      <c r="E191" s="252"/>
      <c r="G191" s="253"/>
      <c r="H191" s="254"/>
      <c r="I191" s="254"/>
      <c r="J191" s="254"/>
      <c r="K191" s="254"/>
    </row>
    <row r="192" spans="2:11" ht="18" customHeight="1" x14ac:dyDescent="0.15">
      <c r="B192" s="249">
        <v>187</v>
      </c>
      <c r="C192" s="255" t="s">
        <v>742</v>
      </c>
      <c r="D192" s="251" t="s">
        <v>743</v>
      </c>
      <c r="E192" s="252"/>
      <c r="G192" s="253"/>
      <c r="H192" s="254"/>
      <c r="I192" s="254"/>
      <c r="J192" s="254"/>
      <c r="K192" s="254"/>
    </row>
    <row r="193" spans="2:11" ht="18" customHeight="1" x14ac:dyDescent="0.15">
      <c r="B193" s="249">
        <v>188</v>
      </c>
      <c r="C193" s="255" t="s">
        <v>744</v>
      </c>
      <c r="D193" s="251" t="s">
        <v>745</v>
      </c>
      <c r="E193" s="252"/>
      <c r="G193" s="253"/>
      <c r="H193" s="254"/>
      <c r="I193" s="254"/>
      <c r="J193" s="254"/>
      <c r="K193" s="254"/>
    </row>
    <row r="194" spans="2:11" ht="18" customHeight="1" x14ac:dyDescent="0.15">
      <c r="B194" s="249">
        <v>189</v>
      </c>
      <c r="C194" s="255" t="s">
        <v>746</v>
      </c>
      <c r="D194" s="251" t="s">
        <v>747</v>
      </c>
      <c r="E194" s="252"/>
      <c r="G194" s="253"/>
      <c r="H194" s="254"/>
      <c r="I194" s="254"/>
      <c r="J194" s="254"/>
      <c r="K194" s="254"/>
    </row>
    <row r="195" spans="2:11" ht="18" customHeight="1" x14ac:dyDescent="0.15">
      <c r="B195" s="249">
        <v>190</v>
      </c>
      <c r="C195" s="255" t="s">
        <v>748</v>
      </c>
      <c r="D195" s="251" t="s">
        <v>749</v>
      </c>
      <c r="E195" s="252"/>
      <c r="G195" s="253"/>
      <c r="H195" s="254"/>
      <c r="I195" s="254"/>
      <c r="J195" s="254"/>
      <c r="K195" s="254"/>
    </row>
    <row r="196" spans="2:11" ht="18" customHeight="1" x14ac:dyDescent="0.15">
      <c r="B196" s="249">
        <v>191</v>
      </c>
      <c r="C196" s="255" t="s">
        <v>1427</v>
      </c>
      <c r="D196" s="251" t="s">
        <v>1428</v>
      </c>
      <c r="E196" s="252"/>
      <c r="G196" s="253"/>
      <c r="H196" s="254"/>
      <c r="I196" s="254"/>
      <c r="J196" s="254"/>
      <c r="K196" s="254"/>
    </row>
    <row r="197" spans="2:11" ht="18" customHeight="1" x14ac:dyDescent="0.15">
      <c r="B197" s="249">
        <v>192</v>
      </c>
      <c r="C197" s="255" t="s">
        <v>1429</v>
      </c>
      <c r="D197" s="251" t="s">
        <v>1430</v>
      </c>
      <c r="E197" s="252"/>
      <c r="G197" s="253"/>
      <c r="H197" s="254"/>
      <c r="I197" s="254"/>
      <c r="J197" s="254"/>
      <c r="K197" s="254"/>
    </row>
    <row r="198" spans="2:11" ht="18" customHeight="1" x14ac:dyDescent="0.15">
      <c r="B198" s="249">
        <v>193</v>
      </c>
      <c r="C198" s="255" t="s">
        <v>750</v>
      </c>
      <c r="D198" s="251" t="s">
        <v>751</v>
      </c>
      <c r="E198" s="252"/>
      <c r="G198" s="253"/>
      <c r="H198" s="254"/>
      <c r="I198" s="254"/>
      <c r="J198" s="254"/>
      <c r="K198" s="254"/>
    </row>
    <row r="199" spans="2:11" ht="18" customHeight="1" x14ac:dyDescent="0.15">
      <c r="B199" s="249">
        <v>194</v>
      </c>
      <c r="C199" s="255" t="s">
        <v>752</v>
      </c>
      <c r="D199" s="251" t="s">
        <v>753</v>
      </c>
      <c r="E199" s="252"/>
      <c r="G199" s="253"/>
      <c r="H199" s="254"/>
      <c r="I199" s="254"/>
      <c r="J199" s="254"/>
      <c r="K199" s="254"/>
    </row>
    <row r="200" spans="2:11" ht="18" customHeight="1" x14ac:dyDescent="0.15">
      <c r="B200" s="249">
        <v>195</v>
      </c>
      <c r="C200" s="255" t="s">
        <v>754</v>
      </c>
      <c r="D200" s="251" t="s">
        <v>755</v>
      </c>
      <c r="E200" s="252"/>
      <c r="G200" s="253"/>
      <c r="H200" s="254"/>
      <c r="I200" s="254"/>
      <c r="J200" s="254"/>
      <c r="K200" s="254"/>
    </row>
    <row r="201" spans="2:11" ht="18" customHeight="1" x14ac:dyDescent="0.15">
      <c r="B201" s="249">
        <v>196</v>
      </c>
      <c r="C201" s="255" t="s">
        <v>756</v>
      </c>
      <c r="D201" s="251" t="s">
        <v>757</v>
      </c>
      <c r="E201" s="252"/>
      <c r="G201" s="253"/>
      <c r="H201" s="254"/>
      <c r="I201" s="254"/>
      <c r="J201" s="254"/>
      <c r="K201" s="254"/>
    </row>
    <row r="202" spans="2:11" ht="18" customHeight="1" x14ac:dyDescent="0.15">
      <c r="B202" s="249">
        <v>197</v>
      </c>
      <c r="C202" s="255" t="s">
        <v>758</v>
      </c>
      <c r="D202" s="251" t="s">
        <v>759</v>
      </c>
      <c r="E202" s="252"/>
      <c r="G202" s="253"/>
      <c r="H202" s="254"/>
      <c r="I202" s="254"/>
      <c r="J202" s="254"/>
      <c r="K202" s="254"/>
    </row>
    <row r="203" spans="2:11" ht="18" customHeight="1" x14ac:dyDescent="0.15">
      <c r="B203" s="249">
        <v>198</v>
      </c>
      <c r="C203" s="255" t="s">
        <v>760</v>
      </c>
      <c r="D203" s="251" t="s">
        <v>761</v>
      </c>
      <c r="E203" s="252"/>
      <c r="G203" s="253"/>
      <c r="H203" s="254"/>
      <c r="I203" s="254"/>
      <c r="J203" s="254"/>
      <c r="K203" s="254"/>
    </row>
    <row r="204" spans="2:11" ht="18" customHeight="1" x14ac:dyDescent="0.15">
      <c r="B204" s="249">
        <v>199</v>
      </c>
      <c r="C204" s="255" t="s">
        <v>1431</v>
      </c>
      <c r="D204" s="251" t="s">
        <v>1432</v>
      </c>
      <c r="E204" s="252"/>
      <c r="G204" s="253"/>
      <c r="H204" s="254"/>
      <c r="I204" s="254"/>
      <c r="J204" s="254"/>
      <c r="K204" s="254"/>
    </row>
    <row r="205" spans="2:11" ht="18" customHeight="1" x14ac:dyDescent="0.15">
      <c r="B205" s="249">
        <v>200</v>
      </c>
      <c r="C205" s="255" t="s">
        <v>762</v>
      </c>
      <c r="D205" s="251" t="s">
        <v>763</v>
      </c>
      <c r="E205" s="252"/>
      <c r="G205" s="253"/>
      <c r="H205" s="254"/>
      <c r="I205" s="254"/>
      <c r="J205" s="254"/>
      <c r="K205" s="254"/>
    </row>
    <row r="206" spans="2:11" ht="18" customHeight="1" x14ac:dyDescent="0.15">
      <c r="B206" s="249">
        <v>201</v>
      </c>
      <c r="C206" s="255" t="s">
        <v>1433</v>
      </c>
      <c r="D206" s="251" t="s">
        <v>1434</v>
      </c>
      <c r="E206" s="252"/>
      <c r="G206" s="253"/>
      <c r="H206" s="254"/>
      <c r="I206" s="254"/>
      <c r="J206" s="254"/>
      <c r="K206" s="254"/>
    </row>
    <row r="207" spans="2:11" ht="18" customHeight="1" x14ac:dyDescent="0.15">
      <c r="B207" s="249">
        <v>202</v>
      </c>
      <c r="C207" s="255" t="s">
        <v>1435</v>
      </c>
      <c r="D207" s="251" t="s">
        <v>1436</v>
      </c>
      <c r="E207" s="252"/>
      <c r="G207" s="253"/>
      <c r="H207" s="254"/>
      <c r="I207" s="254"/>
      <c r="J207" s="254"/>
      <c r="K207" s="254"/>
    </row>
    <row r="208" spans="2:11" ht="18" customHeight="1" x14ac:dyDescent="0.15">
      <c r="B208" s="249">
        <v>203</v>
      </c>
      <c r="C208" s="255" t="s">
        <v>1437</v>
      </c>
      <c r="D208" s="251" t="s">
        <v>1438</v>
      </c>
      <c r="E208" s="252"/>
      <c r="G208" s="253"/>
      <c r="H208" s="254"/>
      <c r="I208" s="254"/>
      <c r="J208" s="254"/>
      <c r="K208" s="254"/>
    </row>
    <row r="209" spans="2:11" ht="18" customHeight="1" x14ac:dyDescent="0.15">
      <c r="B209" s="249">
        <v>204</v>
      </c>
      <c r="C209" s="255" t="s">
        <v>1439</v>
      </c>
      <c r="D209" s="251" t="s">
        <v>1440</v>
      </c>
      <c r="E209" s="252"/>
      <c r="G209" s="253"/>
      <c r="H209" s="254"/>
      <c r="I209" s="254"/>
      <c r="J209" s="254"/>
      <c r="K209" s="254"/>
    </row>
    <row r="210" spans="2:11" ht="18" customHeight="1" x14ac:dyDescent="0.15">
      <c r="B210" s="249">
        <v>205</v>
      </c>
      <c r="C210" s="255" t="s">
        <v>1441</v>
      </c>
      <c r="D210" s="251" t="s">
        <v>1442</v>
      </c>
      <c r="E210" s="252"/>
      <c r="G210" s="253"/>
      <c r="H210" s="254"/>
      <c r="I210" s="254"/>
      <c r="J210" s="254"/>
      <c r="K210" s="254"/>
    </row>
    <row r="211" spans="2:11" ht="18" customHeight="1" x14ac:dyDescent="0.15">
      <c r="B211" s="249">
        <v>206</v>
      </c>
      <c r="C211" s="255" t="s">
        <v>764</v>
      </c>
      <c r="D211" s="251" t="s">
        <v>765</v>
      </c>
      <c r="E211" s="252"/>
      <c r="G211" s="253"/>
      <c r="H211" s="254"/>
      <c r="I211" s="254"/>
      <c r="J211" s="254"/>
      <c r="K211" s="254"/>
    </row>
    <row r="212" spans="2:11" ht="18" customHeight="1" x14ac:dyDescent="0.15">
      <c r="B212" s="249">
        <v>207</v>
      </c>
      <c r="C212" s="255" t="s">
        <v>1443</v>
      </c>
      <c r="D212" s="251" t="s">
        <v>1444</v>
      </c>
      <c r="E212" s="252"/>
      <c r="G212" s="253"/>
      <c r="H212" s="254"/>
      <c r="I212" s="254"/>
      <c r="J212" s="254"/>
      <c r="K212" s="254"/>
    </row>
    <row r="213" spans="2:11" ht="18" customHeight="1" x14ac:dyDescent="0.15">
      <c r="B213" s="249">
        <v>208</v>
      </c>
      <c r="C213" s="255" t="s">
        <v>1445</v>
      </c>
      <c r="D213" s="251" t="s">
        <v>1446</v>
      </c>
      <c r="E213" s="252"/>
      <c r="G213" s="253"/>
      <c r="H213" s="254"/>
      <c r="I213" s="254"/>
      <c r="J213" s="254"/>
      <c r="K213" s="254"/>
    </row>
    <row r="214" spans="2:11" ht="18" customHeight="1" x14ac:dyDescent="0.15">
      <c r="B214" s="249">
        <v>209</v>
      </c>
      <c r="C214" s="255" t="s">
        <v>1447</v>
      </c>
      <c r="D214" s="251" t="s">
        <v>1448</v>
      </c>
      <c r="E214" s="252"/>
      <c r="G214" s="253"/>
      <c r="H214" s="254"/>
      <c r="I214" s="254"/>
      <c r="J214" s="254"/>
      <c r="K214" s="254"/>
    </row>
    <row r="215" spans="2:11" ht="18" customHeight="1" x14ac:dyDescent="0.15">
      <c r="B215" s="249">
        <v>210</v>
      </c>
      <c r="C215" s="255" t="s">
        <v>766</v>
      </c>
      <c r="D215" s="251" t="s">
        <v>767</v>
      </c>
      <c r="E215" s="252"/>
      <c r="G215" s="253"/>
      <c r="H215" s="254"/>
      <c r="I215" s="254"/>
      <c r="J215" s="254"/>
      <c r="K215" s="254"/>
    </row>
    <row r="216" spans="2:11" ht="18" customHeight="1" x14ac:dyDescent="0.15">
      <c r="B216" s="249">
        <v>211</v>
      </c>
      <c r="C216" s="255" t="s">
        <v>768</v>
      </c>
      <c r="D216" s="251" t="s">
        <v>769</v>
      </c>
      <c r="E216" s="252"/>
      <c r="G216" s="253"/>
      <c r="H216" s="254"/>
      <c r="I216" s="254"/>
      <c r="J216" s="254"/>
      <c r="K216" s="254"/>
    </row>
    <row r="217" spans="2:11" ht="18" customHeight="1" x14ac:dyDescent="0.15">
      <c r="B217" s="249">
        <v>212</v>
      </c>
      <c r="C217" s="255" t="s">
        <v>1449</v>
      </c>
      <c r="D217" s="251" t="s">
        <v>1450</v>
      </c>
      <c r="E217" s="252"/>
      <c r="G217" s="253"/>
      <c r="H217" s="254"/>
      <c r="I217" s="254"/>
      <c r="J217" s="254"/>
      <c r="K217" s="254"/>
    </row>
    <row r="218" spans="2:11" ht="18" customHeight="1" x14ac:dyDescent="0.15">
      <c r="B218" s="249">
        <v>213</v>
      </c>
      <c r="C218" s="255" t="s">
        <v>1451</v>
      </c>
      <c r="D218" s="251" t="s">
        <v>1452</v>
      </c>
      <c r="E218" s="252"/>
      <c r="G218" s="253"/>
      <c r="H218" s="254"/>
      <c r="I218" s="254"/>
      <c r="J218" s="254"/>
      <c r="K218" s="254"/>
    </row>
    <row r="219" spans="2:11" ht="18" customHeight="1" x14ac:dyDescent="0.15">
      <c r="B219" s="249">
        <v>214</v>
      </c>
      <c r="C219" s="255" t="s">
        <v>770</v>
      </c>
      <c r="D219" s="251" t="s">
        <v>771</v>
      </c>
      <c r="E219" s="252"/>
      <c r="G219" s="253"/>
      <c r="H219" s="254"/>
      <c r="I219" s="254"/>
      <c r="J219" s="254"/>
      <c r="K219" s="254"/>
    </row>
    <row r="220" spans="2:11" ht="18" customHeight="1" x14ac:dyDescent="0.15">
      <c r="B220" s="249">
        <v>215</v>
      </c>
      <c r="C220" s="255" t="s">
        <v>772</v>
      </c>
      <c r="D220" s="251" t="s">
        <v>773</v>
      </c>
      <c r="E220" s="252"/>
      <c r="G220" s="253"/>
      <c r="H220" s="254"/>
      <c r="I220" s="254"/>
      <c r="J220" s="254"/>
      <c r="K220" s="254"/>
    </row>
    <row r="221" spans="2:11" ht="18" customHeight="1" x14ac:dyDescent="0.15">
      <c r="B221" s="249">
        <v>216</v>
      </c>
      <c r="C221" s="255" t="s">
        <v>774</v>
      </c>
      <c r="D221" s="251" t="s">
        <v>775</v>
      </c>
      <c r="E221" s="252"/>
      <c r="G221" s="253"/>
      <c r="H221" s="254"/>
      <c r="I221" s="254"/>
      <c r="J221" s="254"/>
      <c r="K221" s="254"/>
    </row>
    <row r="222" spans="2:11" ht="18" customHeight="1" x14ac:dyDescent="0.15">
      <c r="B222" s="249">
        <v>217</v>
      </c>
      <c r="C222" s="255" t="s">
        <v>776</v>
      </c>
      <c r="D222" s="251" t="s">
        <v>777</v>
      </c>
      <c r="E222" s="252"/>
      <c r="G222" s="253"/>
      <c r="H222" s="254"/>
      <c r="I222" s="254"/>
      <c r="J222" s="254"/>
      <c r="K222" s="254"/>
    </row>
    <row r="223" spans="2:11" ht="18" customHeight="1" x14ac:dyDescent="0.15">
      <c r="B223" s="249">
        <v>218</v>
      </c>
      <c r="C223" s="255" t="s">
        <v>1453</v>
      </c>
      <c r="D223" s="251" t="s">
        <v>1454</v>
      </c>
      <c r="E223" s="252"/>
      <c r="G223" s="253"/>
      <c r="H223" s="254"/>
      <c r="I223" s="254"/>
      <c r="J223" s="254"/>
      <c r="K223" s="254"/>
    </row>
    <row r="224" spans="2:11" ht="18" customHeight="1" x14ac:dyDescent="0.15">
      <c r="B224" s="249">
        <v>219</v>
      </c>
      <c r="C224" s="255" t="s">
        <v>1455</v>
      </c>
      <c r="D224" s="251" t="s">
        <v>1456</v>
      </c>
      <c r="E224" s="252"/>
      <c r="G224" s="253"/>
      <c r="H224" s="254"/>
      <c r="I224" s="254"/>
      <c r="J224" s="254"/>
      <c r="K224" s="254"/>
    </row>
    <row r="225" spans="2:11" ht="18" customHeight="1" x14ac:dyDescent="0.15">
      <c r="B225" s="249">
        <v>220</v>
      </c>
      <c r="C225" s="255" t="s">
        <v>778</v>
      </c>
      <c r="D225" s="251" t="s">
        <v>779</v>
      </c>
      <c r="E225" s="252"/>
      <c r="G225" s="253"/>
      <c r="H225" s="254"/>
      <c r="I225" s="254"/>
      <c r="J225" s="254"/>
      <c r="K225" s="254"/>
    </row>
    <row r="226" spans="2:11" ht="18" customHeight="1" x14ac:dyDescent="0.15">
      <c r="B226" s="249">
        <v>221</v>
      </c>
      <c r="C226" s="255" t="s">
        <v>780</v>
      </c>
      <c r="D226" s="251" t="s">
        <v>781</v>
      </c>
      <c r="E226" s="252"/>
      <c r="G226" s="253"/>
      <c r="H226" s="254"/>
      <c r="I226" s="254"/>
      <c r="J226" s="254"/>
      <c r="K226" s="254"/>
    </row>
    <row r="227" spans="2:11" ht="18" customHeight="1" x14ac:dyDescent="0.15">
      <c r="B227" s="249">
        <v>222</v>
      </c>
      <c r="C227" s="255" t="s">
        <v>782</v>
      </c>
      <c r="D227" s="251" t="s">
        <v>783</v>
      </c>
      <c r="E227" s="252"/>
      <c r="G227" s="253"/>
      <c r="H227" s="254"/>
      <c r="I227" s="254"/>
      <c r="J227" s="254"/>
      <c r="K227" s="254"/>
    </row>
    <row r="228" spans="2:11" ht="18" customHeight="1" x14ac:dyDescent="0.15">
      <c r="B228" s="249">
        <v>223</v>
      </c>
      <c r="C228" s="255" t="s">
        <v>784</v>
      </c>
      <c r="D228" s="251" t="s">
        <v>785</v>
      </c>
      <c r="E228" s="252"/>
      <c r="G228" s="253"/>
      <c r="H228" s="254"/>
      <c r="I228" s="254"/>
      <c r="J228" s="254"/>
      <c r="K228" s="254"/>
    </row>
    <row r="229" spans="2:11" ht="18" customHeight="1" x14ac:dyDescent="0.15">
      <c r="B229" s="249">
        <v>224</v>
      </c>
      <c r="C229" s="255" t="s">
        <v>1457</v>
      </c>
      <c r="D229" s="251" t="s">
        <v>1458</v>
      </c>
      <c r="E229" s="252"/>
      <c r="G229" s="253"/>
      <c r="H229" s="254"/>
      <c r="I229" s="254"/>
      <c r="J229" s="254"/>
      <c r="K229" s="254"/>
    </row>
    <row r="230" spans="2:11" ht="18" customHeight="1" x14ac:dyDescent="0.15">
      <c r="B230" s="249">
        <v>225</v>
      </c>
      <c r="C230" s="255" t="s">
        <v>786</v>
      </c>
      <c r="D230" s="251" t="s">
        <v>787</v>
      </c>
      <c r="E230" s="252"/>
      <c r="G230" s="253"/>
      <c r="H230" s="254"/>
      <c r="I230" s="254"/>
      <c r="J230" s="254"/>
      <c r="K230" s="254"/>
    </row>
    <row r="231" spans="2:11" ht="18" customHeight="1" x14ac:dyDescent="0.15">
      <c r="B231" s="249">
        <v>226</v>
      </c>
      <c r="C231" s="255" t="s">
        <v>1459</v>
      </c>
      <c r="D231" s="251" t="s">
        <v>1460</v>
      </c>
      <c r="E231" s="252"/>
      <c r="G231" s="253"/>
      <c r="H231" s="254"/>
      <c r="I231" s="254"/>
      <c r="J231" s="254"/>
      <c r="K231" s="254"/>
    </row>
    <row r="232" spans="2:11" ht="18" customHeight="1" x14ac:dyDescent="0.15">
      <c r="B232" s="249">
        <v>227</v>
      </c>
      <c r="C232" s="255" t="s">
        <v>788</v>
      </c>
      <c r="D232" s="251" t="s">
        <v>789</v>
      </c>
      <c r="E232" s="252"/>
      <c r="G232" s="253"/>
      <c r="H232" s="254"/>
      <c r="I232" s="254"/>
      <c r="J232" s="254"/>
      <c r="K232" s="254"/>
    </row>
    <row r="233" spans="2:11" ht="18" customHeight="1" x14ac:dyDescent="0.15">
      <c r="B233" s="249">
        <v>228</v>
      </c>
      <c r="C233" s="255" t="s">
        <v>790</v>
      </c>
      <c r="D233" s="251" t="s">
        <v>791</v>
      </c>
      <c r="E233" s="252"/>
      <c r="G233" s="253"/>
      <c r="H233" s="254"/>
      <c r="I233" s="254"/>
      <c r="J233" s="254"/>
      <c r="K233" s="254"/>
    </row>
    <row r="234" spans="2:11" ht="18" customHeight="1" x14ac:dyDescent="0.15">
      <c r="B234" s="249">
        <v>229</v>
      </c>
      <c r="C234" s="255" t="s">
        <v>792</v>
      </c>
      <c r="D234" s="251" t="s">
        <v>793</v>
      </c>
      <c r="E234" s="252"/>
      <c r="G234" s="253"/>
      <c r="H234" s="254"/>
      <c r="I234" s="254"/>
      <c r="J234" s="254"/>
      <c r="K234" s="254"/>
    </row>
    <row r="235" spans="2:11" ht="18" customHeight="1" x14ac:dyDescent="0.15">
      <c r="B235" s="249">
        <v>230</v>
      </c>
      <c r="C235" s="255" t="s">
        <v>794</v>
      </c>
      <c r="D235" s="251" t="s">
        <v>795</v>
      </c>
      <c r="E235" s="252"/>
      <c r="G235" s="253"/>
      <c r="H235" s="254"/>
      <c r="I235" s="254"/>
      <c r="J235" s="254"/>
      <c r="K235" s="254"/>
    </row>
    <row r="236" spans="2:11" ht="18" customHeight="1" x14ac:dyDescent="0.15">
      <c r="B236" s="249">
        <v>231</v>
      </c>
      <c r="C236" s="255" t="s">
        <v>796</v>
      </c>
      <c r="D236" s="251" t="s">
        <v>797</v>
      </c>
      <c r="E236" s="252"/>
      <c r="G236" s="253"/>
      <c r="H236" s="254"/>
      <c r="I236" s="254"/>
      <c r="J236" s="254"/>
      <c r="K236" s="254"/>
    </row>
    <row r="237" spans="2:11" ht="18" customHeight="1" x14ac:dyDescent="0.15">
      <c r="B237" s="249">
        <v>232</v>
      </c>
      <c r="C237" s="255" t="s">
        <v>798</v>
      </c>
      <c r="D237" s="251" t="s">
        <v>799</v>
      </c>
      <c r="E237" s="252"/>
      <c r="G237" s="253"/>
      <c r="H237" s="254"/>
      <c r="I237" s="254"/>
      <c r="J237" s="254"/>
      <c r="K237" s="254"/>
    </row>
    <row r="238" spans="2:11" ht="18" customHeight="1" x14ac:dyDescent="0.15">
      <c r="B238" s="249">
        <v>233</v>
      </c>
      <c r="C238" s="255" t="s">
        <v>800</v>
      </c>
      <c r="D238" s="251" t="s">
        <v>801</v>
      </c>
      <c r="E238" s="252"/>
      <c r="G238" s="253"/>
      <c r="H238" s="254"/>
      <c r="I238" s="254"/>
      <c r="J238" s="254"/>
      <c r="K238" s="254"/>
    </row>
    <row r="239" spans="2:11" ht="18" customHeight="1" x14ac:dyDescent="0.15">
      <c r="B239" s="249">
        <v>234</v>
      </c>
      <c r="C239" s="255" t="s">
        <v>802</v>
      </c>
      <c r="D239" s="251" t="s">
        <v>803</v>
      </c>
      <c r="E239" s="252"/>
      <c r="G239" s="253"/>
      <c r="H239" s="254"/>
      <c r="I239" s="254"/>
      <c r="J239" s="254"/>
      <c r="K239" s="254"/>
    </row>
    <row r="240" spans="2:11" ht="18" customHeight="1" x14ac:dyDescent="0.15">
      <c r="B240" s="249">
        <v>235</v>
      </c>
      <c r="C240" s="255" t="s">
        <v>804</v>
      </c>
      <c r="D240" s="251" t="s">
        <v>805</v>
      </c>
      <c r="E240" s="252"/>
      <c r="G240" s="253"/>
      <c r="H240" s="254"/>
      <c r="I240" s="254"/>
      <c r="J240" s="254"/>
      <c r="K240" s="254"/>
    </row>
    <row r="241" spans="2:11" ht="18" customHeight="1" x14ac:dyDescent="0.15">
      <c r="B241" s="249">
        <v>236</v>
      </c>
      <c r="C241" s="255" t="s">
        <v>1461</v>
      </c>
      <c r="D241" s="251" t="s">
        <v>1462</v>
      </c>
      <c r="E241" s="252"/>
      <c r="G241" s="253"/>
      <c r="H241" s="254"/>
      <c r="I241" s="254"/>
      <c r="J241" s="254"/>
      <c r="K241" s="254"/>
    </row>
    <row r="242" spans="2:11" ht="18" customHeight="1" x14ac:dyDescent="0.15">
      <c r="B242" s="249">
        <v>237</v>
      </c>
      <c r="C242" s="255" t="s">
        <v>1463</v>
      </c>
      <c r="D242" s="251" t="s">
        <v>1464</v>
      </c>
      <c r="E242" s="252"/>
      <c r="G242" s="253"/>
      <c r="H242" s="254"/>
      <c r="I242" s="254"/>
      <c r="J242" s="254"/>
      <c r="K242" s="254"/>
    </row>
    <row r="243" spans="2:11" ht="18" customHeight="1" x14ac:dyDescent="0.15">
      <c r="B243" s="249">
        <v>238</v>
      </c>
      <c r="C243" s="255" t="s">
        <v>1465</v>
      </c>
      <c r="D243" s="251" t="s">
        <v>1466</v>
      </c>
      <c r="E243" s="252"/>
      <c r="G243" s="253"/>
      <c r="H243" s="254"/>
      <c r="I243" s="254"/>
      <c r="J243" s="254"/>
      <c r="K243" s="254"/>
    </row>
    <row r="244" spans="2:11" ht="18" customHeight="1" x14ac:dyDescent="0.15">
      <c r="B244" s="249">
        <v>239</v>
      </c>
      <c r="C244" s="255" t="s">
        <v>1467</v>
      </c>
      <c r="D244" s="251" t="s">
        <v>1468</v>
      </c>
      <c r="E244" s="252"/>
      <c r="G244" s="253"/>
      <c r="H244" s="254"/>
      <c r="I244" s="254"/>
      <c r="J244" s="254"/>
      <c r="K244" s="254"/>
    </row>
    <row r="245" spans="2:11" ht="18" customHeight="1" x14ac:dyDescent="0.15">
      <c r="B245" s="249">
        <v>240</v>
      </c>
      <c r="C245" s="255" t="s">
        <v>806</v>
      </c>
      <c r="D245" s="251" t="s">
        <v>807</v>
      </c>
      <c r="E245" s="252"/>
      <c r="G245" s="253"/>
      <c r="H245" s="254"/>
      <c r="I245" s="254"/>
      <c r="J245" s="254"/>
      <c r="K245" s="254"/>
    </row>
    <row r="246" spans="2:11" ht="18" customHeight="1" x14ac:dyDescent="0.15">
      <c r="B246" s="249">
        <v>241</v>
      </c>
      <c r="C246" s="255" t="s">
        <v>808</v>
      </c>
      <c r="D246" s="251" t="s">
        <v>809</v>
      </c>
      <c r="E246" s="252"/>
      <c r="G246" s="253"/>
      <c r="H246" s="254"/>
      <c r="I246" s="254"/>
      <c r="J246" s="254"/>
      <c r="K246" s="254"/>
    </row>
    <row r="247" spans="2:11" ht="18" customHeight="1" x14ac:dyDescent="0.15">
      <c r="B247" s="249">
        <v>242</v>
      </c>
      <c r="C247" s="255" t="s">
        <v>1469</v>
      </c>
      <c r="D247" s="251" t="s">
        <v>1470</v>
      </c>
      <c r="E247" s="252"/>
      <c r="G247" s="253"/>
      <c r="H247" s="254"/>
      <c r="I247" s="254"/>
      <c r="J247" s="254"/>
      <c r="K247" s="254"/>
    </row>
    <row r="248" spans="2:11" ht="18" customHeight="1" x14ac:dyDescent="0.15">
      <c r="B248" s="249">
        <v>243</v>
      </c>
      <c r="C248" s="255" t="s">
        <v>1471</v>
      </c>
      <c r="D248" s="251" t="s">
        <v>1472</v>
      </c>
      <c r="E248" s="252"/>
      <c r="G248" s="253"/>
      <c r="H248" s="254"/>
      <c r="I248" s="254"/>
      <c r="J248" s="254"/>
      <c r="K248" s="254"/>
    </row>
    <row r="249" spans="2:11" ht="18" customHeight="1" x14ac:dyDescent="0.15">
      <c r="B249" s="249">
        <v>244</v>
      </c>
      <c r="C249" s="255" t="s">
        <v>810</v>
      </c>
      <c r="D249" s="251" t="s">
        <v>811</v>
      </c>
      <c r="E249" s="252"/>
      <c r="G249" s="253"/>
      <c r="H249" s="254"/>
      <c r="I249" s="254"/>
      <c r="J249" s="254"/>
      <c r="K249" s="254"/>
    </row>
    <row r="250" spans="2:11" ht="18" customHeight="1" x14ac:dyDescent="0.15">
      <c r="B250" s="249">
        <v>245</v>
      </c>
      <c r="C250" s="255" t="s">
        <v>812</v>
      </c>
      <c r="D250" s="251" t="s">
        <v>813</v>
      </c>
      <c r="E250" s="252"/>
      <c r="G250" s="253"/>
      <c r="H250" s="254"/>
      <c r="I250" s="254"/>
      <c r="J250" s="254"/>
      <c r="K250" s="254"/>
    </row>
    <row r="251" spans="2:11" ht="18" customHeight="1" x14ac:dyDescent="0.15">
      <c r="B251" s="249">
        <v>246</v>
      </c>
      <c r="C251" s="255" t="s">
        <v>814</v>
      </c>
      <c r="D251" s="251" t="s">
        <v>815</v>
      </c>
      <c r="E251" s="252"/>
      <c r="G251" s="253"/>
      <c r="H251" s="254"/>
      <c r="I251" s="254"/>
      <c r="J251" s="254"/>
      <c r="K251" s="254"/>
    </row>
    <row r="252" spans="2:11" ht="18" customHeight="1" x14ac:dyDescent="0.15">
      <c r="B252" s="249">
        <v>247</v>
      </c>
      <c r="C252" s="255" t="s">
        <v>816</v>
      </c>
      <c r="D252" s="251" t="s">
        <v>817</v>
      </c>
      <c r="E252" s="252"/>
      <c r="G252" s="253"/>
      <c r="H252" s="254"/>
      <c r="I252" s="254"/>
      <c r="J252" s="254"/>
      <c r="K252" s="254"/>
    </row>
    <row r="253" spans="2:11" ht="18" customHeight="1" x14ac:dyDescent="0.15">
      <c r="B253" s="249">
        <v>248</v>
      </c>
      <c r="C253" s="255" t="s">
        <v>1473</v>
      </c>
      <c r="D253" s="251" t="s">
        <v>1474</v>
      </c>
      <c r="E253" s="252"/>
      <c r="G253" s="253"/>
      <c r="H253" s="254"/>
      <c r="I253" s="254"/>
      <c r="J253" s="254"/>
      <c r="K253" s="254"/>
    </row>
    <row r="254" spans="2:11" ht="18" customHeight="1" x14ac:dyDescent="0.15">
      <c r="B254" s="249">
        <v>249</v>
      </c>
      <c r="C254" s="255" t="s">
        <v>818</v>
      </c>
      <c r="D254" s="251" t="s">
        <v>819</v>
      </c>
      <c r="E254" s="252"/>
      <c r="G254" s="253"/>
      <c r="H254" s="254"/>
      <c r="I254" s="254"/>
      <c r="J254" s="254"/>
      <c r="K254" s="254"/>
    </row>
    <row r="255" spans="2:11" ht="18" customHeight="1" x14ac:dyDescent="0.15">
      <c r="B255" s="249">
        <v>250</v>
      </c>
      <c r="C255" s="255" t="s">
        <v>820</v>
      </c>
      <c r="D255" s="251" t="s">
        <v>1475</v>
      </c>
      <c r="E255" s="252"/>
      <c r="G255" s="253"/>
      <c r="H255" s="254"/>
      <c r="I255" s="254"/>
      <c r="J255" s="254"/>
      <c r="K255" s="254"/>
    </row>
    <row r="256" spans="2:11" ht="18" customHeight="1" x14ac:dyDescent="0.15">
      <c r="B256" s="249">
        <v>251</v>
      </c>
      <c r="C256" s="255" t="s">
        <v>821</v>
      </c>
      <c r="D256" s="251" t="s">
        <v>822</v>
      </c>
      <c r="E256" s="252"/>
      <c r="G256" s="253"/>
      <c r="H256" s="254"/>
      <c r="I256" s="254"/>
      <c r="J256" s="254"/>
      <c r="K256" s="254"/>
    </row>
    <row r="257" spans="2:11" ht="18" customHeight="1" x14ac:dyDescent="0.15">
      <c r="B257" s="249">
        <v>252</v>
      </c>
      <c r="C257" s="255" t="s">
        <v>1476</v>
      </c>
      <c r="D257" s="251" t="s">
        <v>1477</v>
      </c>
      <c r="E257" s="252"/>
      <c r="G257" s="253"/>
      <c r="H257" s="254"/>
      <c r="I257" s="254"/>
      <c r="J257" s="254"/>
      <c r="K257" s="254"/>
    </row>
    <row r="258" spans="2:11" ht="18" customHeight="1" x14ac:dyDescent="0.15">
      <c r="B258" s="249">
        <v>253</v>
      </c>
      <c r="C258" s="255" t="s">
        <v>823</v>
      </c>
      <c r="D258" s="251" t="s">
        <v>824</v>
      </c>
      <c r="E258" s="252"/>
      <c r="G258" s="253"/>
      <c r="H258" s="254"/>
      <c r="I258" s="254"/>
      <c r="J258" s="254"/>
      <c r="K258" s="254"/>
    </row>
    <row r="259" spans="2:11" ht="18" customHeight="1" x14ac:dyDescent="0.15">
      <c r="B259" s="249">
        <v>254</v>
      </c>
      <c r="C259" s="255" t="s">
        <v>825</v>
      </c>
      <c r="D259" s="251" t="s">
        <v>826</v>
      </c>
      <c r="E259" s="252"/>
      <c r="G259" s="253"/>
      <c r="H259" s="254"/>
      <c r="I259" s="254"/>
      <c r="J259" s="254"/>
      <c r="K259" s="254"/>
    </row>
    <row r="260" spans="2:11" ht="18" customHeight="1" x14ac:dyDescent="0.15">
      <c r="B260" s="249">
        <v>255</v>
      </c>
      <c r="C260" s="255" t="s">
        <v>827</v>
      </c>
      <c r="D260" s="251" t="s">
        <v>828</v>
      </c>
      <c r="E260" s="252"/>
      <c r="G260" s="253"/>
      <c r="H260" s="254"/>
      <c r="I260" s="254"/>
      <c r="J260" s="254"/>
      <c r="K260" s="254"/>
    </row>
    <row r="261" spans="2:11" ht="18" customHeight="1" x14ac:dyDescent="0.15">
      <c r="B261" s="249">
        <v>256</v>
      </c>
      <c r="C261" s="255" t="s">
        <v>829</v>
      </c>
      <c r="D261" s="251" t="s">
        <v>830</v>
      </c>
      <c r="E261" s="252"/>
      <c r="G261" s="253"/>
      <c r="H261" s="254"/>
      <c r="I261" s="254"/>
      <c r="J261" s="254"/>
      <c r="K261" s="254"/>
    </row>
    <row r="262" spans="2:11" ht="18" customHeight="1" x14ac:dyDescent="0.15">
      <c r="B262" s="249">
        <v>257</v>
      </c>
      <c r="C262" s="255" t="s">
        <v>831</v>
      </c>
      <c r="D262" s="251" t="s">
        <v>832</v>
      </c>
      <c r="E262" s="252"/>
      <c r="G262" s="253"/>
      <c r="H262" s="254"/>
      <c r="I262" s="254"/>
      <c r="J262" s="254"/>
      <c r="K262" s="254"/>
    </row>
    <row r="263" spans="2:11" ht="18" customHeight="1" x14ac:dyDescent="0.15">
      <c r="B263" s="249">
        <v>258</v>
      </c>
      <c r="C263" s="255" t="s">
        <v>1478</v>
      </c>
      <c r="D263" s="251" t="s">
        <v>1479</v>
      </c>
      <c r="E263" s="252"/>
      <c r="G263" s="253"/>
      <c r="H263" s="254"/>
      <c r="I263" s="254"/>
      <c r="J263" s="254"/>
      <c r="K263" s="254"/>
    </row>
    <row r="264" spans="2:11" ht="18" customHeight="1" x14ac:dyDescent="0.15">
      <c r="B264" s="249">
        <v>259</v>
      </c>
      <c r="C264" s="255" t="s">
        <v>1480</v>
      </c>
      <c r="D264" s="251" t="s">
        <v>1481</v>
      </c>
      <c r="E264" s="252"/>
      <c r="G264" s="253"/>
      <c r="H264" s="254"/>
      <c r="I264" s="254"/>
      <c r="J264" s="254"/>
      <c r="K264" s="254"/>
    </row>
    <row r="265" spans="2:11" ht="18" customHeight="1" x14ac:dyDescent="0.15">
      <c r="B265" s="249">
        <v>260</v>
      </c>
      <c r="C265" s="255" t="s">
        <v>833</v>
      </c>
      <c r="D265" s="251" t="s">
        <v>834</v>
      </c>
      <c r="E265" s="252"/>
      <c r="G265" s="253"/>
      <c r="H265" s="254"/>
      <c r="I265" s="254"/>
      <c r="J265" s="254"/>
      <c r="K265" s="254"/>
    </row>
    <row r="266" spans="2:11" ht="18" customHeight="1" x14ac:dyDescent="0.15">
      <c r="B266" s="249">
        <v>261</v>
      </c>
      <c r="C266" s="255" t="s">
        <v>835</v>
      </c>
      <c r="D266" s="251" t="s">
        <v>836</v>
      </c>
      <c r="E266" s="252"/>
      <c r="G266" s="253"/>
      <c r="H266" s="254"/>
      <c r="I266" s="254"/>
      <c r="J266" s="254"/>
      <c r="K266" s="254"/>
    </row>
    <row r="267" spans="2:11" ht="18" customHeight="1" x14ac:dyDescent="0.15">
      <c r="B267" s="249">
        <v>262</v>
      </c>
      <c r="C267" s="255" t="s">
        <v>837</v>
      </c>
      <c r="D267" s="251" t="s">
        <v>838</v>
      </c>
      <c r="E267" s="252"/>
      <c r="G267" s="253"/>
      <c r="H267" s="254"/>
      <c r="I267" s="254"/>
      <c r="J267" s="254"/>
      <c r="K267" s="254"/>
    </row>
    <row r="268" spans="2:11" ht="18" customHeight="1" x14ac:dyDescent="0.15">
      <c r="B268" s="249">
        <v>263</v>
      </c>
      <c r="C268" s="255" t="s">
        <v>1482</v>
      </c>
      <c r="D268" s="251" t="s">
        <v>1483</v>
      </c>
      <c r="E268" s="252"/>
      <c r="G268" s="253"/>
      <c r="H268" s="254"/>
      <c r="I268" s="254"/>
      <c r="J268" s="254"/>
      <c r="K268" s="254"/>
    </row>
    <row r="269" spans="2:11" ht="18" customHeight="1" x14ac:dyDescent="0.15">
      <c r="B269" s="249">
        <v>264</v>
      </c>
      <c r="C269" s="255" t="s">
        <v>839</v>
      </c>
      <c r="D269" s="251" t="s">
        <v>840</v>
      </c>
      <c r="E269" s="252"/>
      <c r="G269" s="253"/>
      <c r="H269" s="254"/>
      <c r="I269" s="254"/>
      <c r="J269" s="254"/>
      <c r="K269" s="254"/>
    </row>
    <row r="270" spans="2:11" ht="18" customHeight="1" x14ac:dyDescent="0.15">
      <c r="B270" s="249">
        <v>265</v>
      </c>
      <c r="C270" s="255" t="s">
        <v>841</v>
      </c>
      <c r="D270" s="251" t="s">
        <v>842</v>
      </c>
      <c r="E270" s="252"/>
      <c r="G270" s="253"/>
      <c r="H270" s="254"/>
      <c r="I270" s="254"/>
      <c r="J270" s="254"/>
      <c r="K270" s="254"/>
    </row>
    <row r="271" spans="2:11" ht="18" customHeight="1" x14ac:dyDescent="0.15">
      <c r="B271" s="249">
        <v>266</v>
      </c>
      <c r="C271" s="255" t="s">
        <v>1484</v>
      </c>
      <c r="D271" s="251" t="s">
        <v>1485</v>
      </c>
      <c r="E271" s="252"/>
      <c r="G271" s="253"/>
      <c r="H271" s="254"/>
      <c r="I271" s="254"/>
      <c r="J271" s="254"/>
      <c r="K271" s="254"/>
    </row>
    <row r="272" spans="2:11" ht="18" customHeight="1" x14ac:dyDescent="0.15">
      <c r="B272" s="249">
        <v>267</v>
      </c>
      <c r="C272" s="255" t="s">
        <v>843</v>
      </c>
      <c r="D272" s="251" t="s">
        <v>844</v>
      </c>
      <c r="E272" s="252"/>
      <c r="G272" s="253"/>
      <c r="H272" s="254"/>
      <c r="I272" s="254"/>
      <c r="J272" s="254"/>
      <c r="K272" s="254"/>
    </row>
    <row r="273" spans="2:11" ht="18" customHeight="1" x14ac:dyDescent="0.15">
      <c r="B273" s="249">
        <v>268</v>
      </c>
      <c r="C273" s="255" t="s">
        <v>1486</v>
      </c>
      <c r="D273" s="251" t="s">
        <v>1487</v>
      </c>
      <c r="E273" s="252"/>
      <c r="G273" s="253"/>
      <c r="H273" s="254"/>
      <c r="I273" s="254"/>
      <c r="J273" s="254"/>
      <c r="K273" s="254"/>
    </row>
    <row r="274" spans="2:11" ht="18" customHeight="1" x14ac:dyDescent="0.15">
      <c r="B274" s="249">
        <v>269</v>
      </c>
      <c r="C274" s="255" t="s">
        <v>845</v>
      </c>
      <c r="D274" s="251" t="s">
        <v>846</v>
      </c>
      <c r="E274" s="252"/>
      <c r="G274" s="253"/>
      <c r="H274" s="254"/>
      <c r="I274" s="254"/>
      <c r="J274" s="254"/>
      <c r="K274" s="254"/>
    </row>
    <row r="275" spans="2:11" ht="18" customHeight="1" x14ac:dyDescent="0.15">
      <c r="B275" s="249">
        <v>270</v>
      </c>
      <c r="C275" s="255" t="s">
        <v>847</v>
      </c>
      <c r="D275" s="251" t="s">
        <v>848</v>
      </c>
      <c r="E275" s="252"/>
      <c r="G275" s="253"/>
      <c r="H275" s="254"/>
      <c r="I275" s="254"/>
      <c r="J275" s="254"/>
      <c r="K275" s="254"/>
    </row>
    <row r="276" spans="2:11" ht="18" customHeight="1" x14ac:dyDescent="0.15">
      <c r="B276" s="249">
        <v>271</v>
      </c>
      <c r="C276" s="255" t="s">
        <v>849</v>
      </c>
      <c r="D276" s="251" t="s">
        <v>850</v>
      </c>
      <c r="E276" s="252"/>
      <c r="G276" s="253"/>
      <c r="H276" s="254"/>
      <c r="I276" s="254"/>
      <c r="J276" s="254"/>
      <c r="K276" s="254"/>
    </row>
    <row r="277" spans="2:11" ht="18" customHeight="1" x14ac:dyDescent="0.15">
      <c r="B277" s="249">
        <v>272</v>
      </c>
      <c r="C277" s="255" t="s">
        <v>851</v>
      </c>
      <c r="D277" s="251" t="s">
        <v>852</v>
      </c>
      <c r="E277" s="252"/>
      <c r="G277" s="253"/>
      <c r="H277" s="254"/>
      <c r="I277" s="254"/>
      <c r="J277" s="254"/>
      <c r="K277" s="254"/>
    </row>
    <row r="278" spans="2:11" ht="18" customHeight="1" x14ac:dyDescent="0.15">
      <c r="B278" s="249">
        <v>273</v>
      </c>
      <c r="C278" s="255" t="s">
        <v>853</v>
      </c>
      <c r="D278" s="251" t="s">
        <v>854</v>
      </c>
      <c r="E278" s="252"/>
      <c r="G278" s="253"/>
      <c r="H278" s="254"/>
      <c r="I278" s="254"/>
      <c r="J278" s="254"/>
      <c r="K278" s="254"/>
    </row>
    <row r="279" spans="2:11" ht="18" customHeight="1" x14ac:dyDescent="0.15">
      <c r="B279" s="249">
        <v>274</v>
      </c>
      <c r="C279" s="255" t="s">
        <v>855</v>
      </c>
      <c r="D279" s="251" t="s">
        <v>856</v>
      </c>
      <c r="E279" s="252"/>
      <c r="G279" s="253"/>
      <c r="H279" s="254"/>
      <c r="I279" s="254"/>
      <c r="J279" s="254"/>
      <c r="K279" s="254"/>
    </row>
    <row r="280" spans="2:11" ht="18" customHeight="1" x14ac:dyDescent="0.15">
      <c r="B280" s="249">
        <v>275</v>
      </c>
      <c r="C280" s="255" t="s">
        <v>857</v>
      </c>
      <c r="D280" s="251" t="s">
        <v>858</v>
      </c>
      <c r="E280" s="252"/>
      <c r="G280" s="253"/>
      <c r="H280" s="254"/>
      <c r="I280" s="254"/>
      <c r="J280" s="254"/>
      <c r="K280" s="254"/>
    </row>
    <row r="281" spans="2:11" ht="18" customHeight="1" x14ac:dyDescent="0.15">
      <c r="B281" s="249">
        <v>276</v>
      </c>
      <c r="C281" s="255" t="s">
        <v>859</v>
      </c>
      <c r="D281" s="251" t="s">
        <v>860</v>
      </c>
      <c r="E281" s="252"/>
      <c r="G281" s="253"/>
      <c r="H281" s="254"/>
      <c r="I281" s="254"/>
      <c r="J281" s="254"/>
      <c r="K281" s="254"/>
    </row>
    <row r="282" spans="2:11" ht="18" customHeight="1" x14ac:dyDescent="0.15">
      <c r="B282" s="249">
        <v>277</v>
      </c>
      <c r="C282" s="255" t="s">
        <v>861</v>
      </c>
      <c r="D282" s="251" t="s">
        <v>862</v>
      </c>
      <c r="E282" s="252"/>
      <c r="G282" s="253"/>
      <c r="H282" s="254"/>
      <c r="I282" s="254"/>
      <c r="J282" s="254"/>
      <c r="K282" s="254"/>
    </row>
    <row r="283" spans="2:11" ht="18" customHeight="1" x14ac:dyDescent="0.15">
      <c r="B283" s="249">
        <v>278</v>
      </c>
      <c r="C283" s="255" t="s">
        <v>863</v>
      </c>
      <c r="D283" s="251" t="s">
        <v>864</v>
      </c>
      <c r="E283" s="252"/>
      <c r="G283" s="253"/>
      <c r="H283" s="254"/>
      <c r="I283" s="254"/>
      <c r="J283" s="254"/>
      <c r="K283" s="254"/>
    </row>
    <row r="284" spans="2:11" ht="18" customHeight="1" x14ac:dyDescent="0.15">
      <c r="B284" s="249">
        <v>279</v>
      </c>
      <c r="C284" s="255" t="s">
        <v>865</v>
      </c>
      <c r="D284" s="251" t="s">
        <v>866</v>
      </c>
      <c r="E284" s="252"/>
      <c r="G284" s="253"/>
      <c r="H284" s="254"/>
      <c r="I284" s="254"/>
      <c r="J284" s="254"/>
      <c r="K284" s="254"/>
    </row>
    <row r="285" spans="2:11" ht="18" customHeight="1" x14ac:dyDescent="0.15">
      <c r="B285" s="249">
        <v>280</v>
      </c>
      <c r="C285" s="255" t="s">
        <v>867</v>
      </c>
      <c r="D285" s="251" t="s">
        <v>868</v>
      </c>
      <c r="E285" s="252"/>
      <c r="G285" s="253"/>
      <c r="H285" s="254"/>
      <c r="I285" s="254"/>
      <c r="J285" s="254"/>
      <c r="K285" s="254"/>
    </row>
    <row r="286" spans="2:11" ht="18" customHeight="1" x14ac:dyDescent="0.15">
      <c r="B286" s="249">
        <v>281</v>
      </c>
      <c r="C286" s="255" t="s">
        <v>869</v>
      </c>
      <c r="D286" s="251" t="s">
        <v>870</v>
      </c>
      <c r="E286" s="252"/>
      <c r="G286" s="253"/>
      <c r="H286" s="254"/>
      <c r="I286" s="254"/>
      <c r="J286" s="254"/>
      <c r="K286" s="254"/>
    </row>
    <row r="287" spans="2:11" ht="18" customHeight="1" x14ac:dyDescent="0.15">
      <c r="B287" s="249">
        <v>282</v>
      </c>
      <c r="C287" s="255" t="s">
        <v>871</v>
      </c>
      <c r="D287" s="251" t="s">
        <v>872</v>
      </c>
      <c r="E287" s="252"/>
      <c r="G287" s="253"/>
      <c r="H287" s="254"/>
      <c r="I287" s="254"/>
      <c r="J287" s="254"/>
      <c r="K287" s="254"/>
    </row>
    <row r="288" spans="2:11" ht="18" customHeight="1" x14ac:dyDescent="0.15">
      <c r="B288" s="249">
        <v>283</v>
      </c>
      <c r="C288" s="255" t="s">
        <v>873</v>
      </c>
      <c r="D288" s="251" t="s">
        <v>874</v>
      </c>
      <c r="E288" s="252"/>
      <c r="G288" s="253"/>
      <c r="H288" s="254"/>
      <c r="I288" s="254"/>
      <c r="J288" s="254"/>
      <c r="K288" s="254"/>
    </row>
    <row r="289" spans="2:11" ht="18" customHeight="1" x14ac:dyDescent="0.15">
      <c r="B289" s="249">
        <v>284</v>
      </c>
      <c r="C289" s="255" t="s">
        <v>875</v>
      </c>
      <c r="D289" s="251" t="s">
        <v>876</v>
      </c>
      <c r="E289" s="252"/>
      <c r="G289" s="253"/>
      <c r="H289" s="254"/>
      <c r="I289" s="254"/>
      <c r="J289" s="254"/>
      <c r="K289" s="254"/>
    </row>
    <row r="290" spans="2:11" ht="18" customHeight="1" x14ac:dyDescent="0.15">
      <c r="B290" s="249">
        <v>285</v>
      </c>
      <c r="C290" s="255" t="s">
        <v>877</v>
      </c>
      <c r="D290" s="251" t="s">
        <v>878</v>
      </c>
      <c r="E290" s="252"/>
      <c r="G290" s="253"/>
      <c r="H290" s="254"/>
      <c r="I290" s="254"/>
      <c r="J290" s="254"/>
      <c r="K290" s="254"/>
    </row>
    <row r="291" spans="2:11" ht="18" customHeight="1" x14ac:dyDescent="0.15">
      <c r="B291" s="249">
        <v>286</v>
      </c>
      <c r="C291" s="255" t="s">
        <v>879</v>
      </c>
      <c r="D291" s="251" t="s">
        <v>880</v>
      </c>
      <c r="E291" s="252"/>
      <c r="G291" s="253"/>
      <c r="H291" s="254"/>
      <c r="I291" s="254"/>
      <c r="J291" s="254"/>
      <c r="K291" s="254"/>
    </row>
    <row r="292" spans="2:11" ht="18" customHeight="1" x14ac:dyDescent="0.15">
      <c r="B292" s="249">
        <v>287</v>
      </c>
      <c r="C292" s="255" t="s">
        <v>881</v>
      </c>
      <c r="D292" s="251" t="s">
        <v>882</v>
      </c>
      <c r="E292" s="252"/>
      <c r="G292" s="253"/>
      <c r="H292" s="254"/>
      <c r="I292" s="254"/>
      <c r="J292" s="254"/>
      <c r="K292" s="254"/>
    </row>
    <row r="293" spans="2:11" ht="18" customHeight="1" x14ac:dyDescent="0.15">
      <c r="B293" s="249">
        <v>288</v>
      </c>
      <c r="C293" s="255" t="s">
        <v>883</v>
      </c>
      <c r="D293" s="251" t="s">
        <v>884</v>
      </c>
      <c r="E293" s="252"/>
      <c r="G293" s="253"/>
      <c r="H293" s="254"/>
      <c r="I293" s="254"/>
      <c r="J293" s="254"/>
      <c r="K293" s="254"/>
    </row>
    <row r="294" spans="2:11" ht="18" customHeight="1" x14ac:dyDescent="0.15">
      <c r="B294" s="249">
        <v>289</v>
      </c>
      <c r="C294" s="255" t="s">
        <v>1488</v>
      </c>
      <c r="D294" s="251" t="s">
        <v>1489</v>
      </c>
      <c r="E294" s="252"/>
      <c r="G294" s="253"/>
      <c r="H294" s="254"/>
      <c r="I294" s="254"/>
      <c r="J294" s="254"/>
      <c r="K294" s="254"/>
    </row>
    <row r="295" spans="2:11" ht="18" customHeight="1" x14ac:dyDescent="0.15">
      <c r="B295" s="249">
        <v>290</v>
      </c>
      <c r="C295" s="255" t="s">
        <v>1490</v>
      </c>
      <c r="D295" s="251" t="s">
        <v>1491</v>
      </c>
      <c r="E295" s="252"/>
      <c r="G295" s="253"/>
      <c r="H295" s="254"/>
      <c r="I295" s="254"/>
      <c r="J295" s="254"/>
      <c r="K295" s="254"/>
    </row>
    <row r="296" spans="2:11" ht="18" customHeight="1" x14ac:dyDescent="0.15">
      <c r="B296" s="249">
        <v>291</v>
      </c>
      <c r="C296" s="255" t="s">
        <v>885</v>
      </c>
      <c r="D296" s="251" t="s">
        <v>886</v>
      </c>
      <c r="E296" s="252"/>
      <c r="G296" s="253"/>
      <c r="H296" s="254"/>
      <c r="I296" s="254"/>
      <c r="J296" s="254"/>
      <c r="K296" s="254"/>
    </row>
    <row r="297" spans="2:11" ht="18" customHeight="1" x14ac:dyDescent="0.15">
      <c r="B297" s="249">
        <v>292</v>
      </c>
      <c r="C297" s="255" t="s">
        <v>887</v>
      </c>
      <c r="D297" s="251" t="s">
        <v>888</v>
      </c>
      <c r="E297" s="252"/>
      <c r="G297" s="253"/>
      <c r="H297" s="254"/>
      <c r="I297" s="254"/>
      <c r="J297" s="254"/>
      <c r="K297" s="254"/>
    </row>
    <row r="298" spans="2:11" ht="18" customHeight="1" x14ac:dyDescent="0.15">
      <c r="B298" s="249">
        <v>293</v>
      </c>
      <c r="C298" s="255" t="s">
        <v>1492</v>
      </c>
      <c r="D298" s="251" t="s">
        <v>1493</v>
      </c>
      <c r="E298" s="252"/>
      <c r="G298" s="253"/>
      <c r="H298" s="254"/>
      <c r="I298" s="254"/>
      <c r="J298" s="254"/>
      <c r="K298" s="254"/>
    </row>
    <row r="299" spans="2:11" ht="18" customHeight="1" x14ac:dyDescent="0.15">
      <c r="B299" s="249">
        <v>294</v>
      </c>
      <c r="C299" s="255" t="s">
        <v>889</v>
      </c>
      <c r="D299" s="251" t="s">
        <v>890</v>
      </c>
      <c r="E299" s="252"/>
      <c r="G299" s="253"/>
      <c r="H299" s="254"/>
      <c r="I299" s="254"/>
      <c r="J299" s="254"/>
      <c r="K299" s="254"/>
    </row>
    <row r="300" spans="2:11" ht="18" customHeight="1" x14ac:dyDescent="0.15">
      <c r="B300" s="249">
        <v>295</v>
      </c>
      <c r="C300" s="255" t="s">
        <v>891</v>
      </c>
      <c r="D300" s="251" t="s">
        <v>892</v>
      </c>
      <c r="E300" s="252"/>
      <c r="G300" s="253"/>
      <c r="H300" s="254"/>
      <c r="I300" s="254"/>
      <c r="J300" s="254"/>
      <c r="K300" s="254"/>
    </row>
    <row r="301" spans="2:11" ht="18" customHeight="1" x14ac:dyDescent="0.15">
      <c r="B301" s="249">
        <v>296</v>
      </c>
      <c r="C301" s="255" t="s">
        <v>893</v>
      </c>
      <c r="D301" s="251" t="s">
        <v>894</v>
      </c>
      <c r="E301" s="252"/>
      <c r="G301" s="253"/>
      <c r="H301" s="254"/>
      <c r="I301" s="254"/>
      <c r="J301" s="254"/>
      <c r="K301" s="254"/>
    </row>
    <row r="302" spans="2:11" ht="18" customHeight="1" x14ac:dyDescent="0.15">
      <c r="B302" s="249">
        <v>297</v>
      </c>
      <c r="C302" s="255" t="s">
        <v>895</v>
      </c>
      <c r="D302" s="251" t="s">
        <v>896</v>
      </c>
      <c r="E302" s="252"/>
      <c r="G302" s="253"/>
      <c r="H302" s="254"/>
      <c r="I302" s="254"/>
      <c r="J302" s="254"/>
      <c r="K302" s="254"/>
    </row>
    <row r="303" spans="2:11" ht="18" customHeight="1" x14ac:dyDescent="0.15">
      <c r="B303" s="249">
        <v>298</v>
      </c>
      <c r="C303" s="255" t="s">
        <v>1494</v>
      </c>
      <c r="D303" s="251" t="s">
        <v>1495</v>
      </c>
      <c r="E303" s="252"/>
      <c r="G303" s="253"/>
      <c r="H303" s="254"/>
      <c r="I303" s="254"/>
      <c r="J303" s="254"/>
      <c r="K303" s="254"/>
    </row>
    <row r="304" spans="2:11" ht="18" customHeight="1" x14ac:dyDescent="0.15">
      <c r="B304" s="249">
        <v>299</v>
      </c>
      <c r="C304" s="255" t="s">
        <v>1496</v>
      </c>
      <c r="D304" s="251" t="s">
        <v>1497</v>
      </c>
      <c r="E304" s="252"/>
      <c r="G304" s="253"/>
      <c r="H304" s="254"/>
      <c r="I304" s="254"/>
      <c r="J304" s="254"/>
      <c r="K304" s="254"/>
    </row>
    <row r="305" spans="2:11" ht="18" customHeight="1" x14ac:dyDescent="0.15">
      <c r="B305" s="249">
        <v>300</v>
      </c>
      <c r="C305" s="255" t="s">
        <v>897</v>
      </c>
      <c r="D305" s="251" t="s">
        <v>898</v>
      </c>
      <c r="E305" s="252"/>
      <c r="G305" s="253"/>
      <c r="H305" s="254"/>
      <c r="I305" s="254"/>
      <c r="J305" s="254"/>
      <c r="K305" s="254"/>
    </row>
    <row r="306" spans="2:11" ht="18" customHeight="1" x14ac:dyDescent="0.15">
      <c r="B306" s="249">
        <v>301</v>
      </c>
      <c r="C306" s="255" t="s">
        <v>899</v>
      </c>
      <c r="D306" s="251" t="s">
        <v>900</v>
      </c>
      <c r="E306" s="252"/>
      <c r="G306" s="253"/>
      <c r="H306" s="254"/>
      <c r="I306" s="254"/>
      <c r="J306" s="254"/>
      <c r="K306" s="254"/>
    </row>
    <row r="307" spans="2:11" ht="18" customHeight="1" x14ac:dyDescent="0.15">
      <c r="B307" s="249">
        <v>302</v>
      </c>
      <c r="C307" s="255" t="s">
        <v>901</v>
      </c>
      <c r="D307" s="251" t="s">
        <v>902</v>
      </c>
      <c r="E307" s="252"/>
      <c r="G307" s="253"/>
      <c r="H307" s="254"/>
      <c r="I307" s="254"/>
      <c r="J307" s="254"/>
      <c r="K307" s="254"/>
    </row>
    <row r="308" spans="2:11" ht="18" customHeight="1" x14ac:dyDescent="0.15">
      <c r="B308" s="249">
        <v>303</v>
      </c>
      <c r="C308" s="255" t="s">
        <v>903</v>
      </c>
      <c r="D308" s="251" t="s">
        <v>904</v>
      </c>
      <c r="E308" s="252"/>
      <c r="G308" s="253"/>
      <c r="H308" s="254"/>
      <c r="I308" s="254"/>
      <c r="J308" s="254"/>
      <c r="K308" s="254"/>
    </row>
    <row r="309" spans="2:11" ht="18" customHeight="1" x14ac:dyDescent="0.15">
      <c r="B309" s="249">
        <v>304</v>
      </c>
      <c r="C309" s="255" t="s">
        <v>905</v>
      </c>
      <c r="D309" s="251" t="s">
        <v>906</v>
      </c>
      <c r="E309" s="252"/>
      <c r="G309" s="253"/>
      <c r="H309" s="254"/>
      <c r="I309" s="254"/>
      <c r="J309" s="254"/>
      <c r="K309" s="254"/>
    </row>
    <row r="310" spans="2:11" ht="18" customHeight="1" x14ac:dyDescent="0.15">
      <c r="B310" s="249">
        <v>305</v>
      </c>
      <c r="C310" s="255" t="s">
        <v>907</v>
      </c>
      <c r="D310" s="251" t="s">
        <v>908</v>
      </c>
      <c r="E310" s="252"/>
      <c r="G310" s="253"/>
      <c r="H310" s="254"/>
      <c r="I310" s="254"/>
      <c r="J310" s="254"/>
      <c r="K310" s="254"/>
    </row>
    <row r="311" spans="2:11" ht="18" customHeight="1" x14ac:dyDescent="0.15">
      <c r="B311" s="249">
        <v>306</v>
      </c>
      <c r="C311" s="255" t="s">
        <v>909</v>
      </c>
      <c r="D311" s="251" t="s">
        <v>910</v>
      </c>
      <c r="E311" s="252"/>
      <c r="G311" s="253"/>
      <c r="H311" s="254"/>
      <c r="I311" s="254"/>
      <c r="J311" s="254"/>
      <c r="K311" s="254"/>
    </row>
    <row r="312" spans="2:11" ht="18" customHeight="1" x14ac:dyDescent="0.15">
      <c r="B312" s="249">
        <v>307</v>
      </c>
      <c r="C312" s="255" t="s">
        <v>911</v>
      </c>
      <c r="D312" s="251" t="s">
        <v>912</v>
      </c>
      <c r="E312" s="252"/>
      <c r="G312" s="253"/>
      <c r="H312" s="254"/>
      <c r="I312" s="254"/>
      <c r="J312" s="254"/>
      <c r="K312" s="254"/>
    </row>
    <row r="313" spans="2:11" ht="18" customHeight="1" x14ac:dyDescent="0.15">
      <c r="B313" s="249">
        <v>308</v>
      </c>
      <c r="C313" s="255" t="s">
        <v>1498</v>
      </c>
      <c r="D313" s="251" t="s">
        <v>1499</v>
      </c>
      <c r="E313" s="252"/>
      <c r="G313" s="253"/>
      <c r="H313" s="254"/>
      <c r="I313" s="254"/>
      <c r="J313" s="254"/>
      <c r="K313" s="254"/>
    </row>
    <row r="314" spans="2:11" ht="18" customHeight="1" x14ac:dyDescent="0.15">
      <c r="B314" s="249">
        <v>309</v>
      </c>
      <c r="C314" s="255" t="s">
        <v>913</v>
      </c>
      <c r="D314" s="251" t="s">
        <v>914</v>
      </c>
      <c r="E314" s="252"/>
      <c r="G314" s="253"/>
      <c r="H314" s="254"/>
      <c r="I314" s="254"/>
      <c r="J314" s="254"/>
      <c r="K314" s="254"/>
    </row>
    <row r="315" spans="2:11" ht="18" customHeight="1" x14ac:dyDescent="0.15">
      <c r="B315" s="249">
        <v>310</v>
      </c>
      <c r="C315" s="255" t="s">
        <v>915</v>
      </c>
      <c r="D315" s="251" t="s">
        <v>916</v>
      </c>
      <c r="E315" s="252"/>
      <c r="G315" s="253"/>
      <c r="H315" s="254"/>
      <c r="I315" s="254"/>
      <c r="J315" s="254"/>
      <c r="K315" s="254"/>
    </row>
    <row r="316" spans="2:11" ht="18" customHeight="1" x14ac:dyDescent="0.15">
      <c r="B316" s="249">
        <v>311</v>
      </c>
      <c r="C316" s="255" t="s">
        <v>917</v>
      </c>
      <c r="D316" s="251" t="s">
        <v>918</v>
      </c>
      <c r="E316" s="252"/>
      <c r="G316" s="253"/>
      <c r="H316" s="254"/>
      <c r="I316" s="254"/>
      <c r="J316" s="254"/>
      <c r="K316" s="254"/>
    </row>
    <row r="317" spans="2:11" ht="18" customHeight="1" x14ac:dyDescent="0.15">
      <c r="B317" s="249">
        <v>312</v>
      </c>
      <c r="C317" s="255" t="s">
        <v>919</v>
      </c>
      <c r="D317" s="251" t="s">
        <v>920</v>
      </c>
      <c r="E317" s="252"/>
      <c r="G317" s="253"/>
      <c r="H317" s="254"/>
      <c r="I317" s="254"/>
      <c r="J317" s="254"/>
      <c r="K317" s="254"/>
    </row>
    <row r="318" spans="2:11" ht="18" customHeight="1" x14ac:dyDescent="0.15">
      <c r="B318" s="249">
        <v>313</v>
      </c>
      <c r="C318" s="255" t="s">
        <v>921</v>
      </c>
      <c r="D318" s="251" t="s">
        <v>922</v>
      </c>
      <c r="E318" s="252"/>
      <c r="G318" s="253"/>
      <c r="H318" s="254"/>
      <c r="I318" s="254"/>
      <c r="J318" s="254"/>
      <c r="K318" s="254"/>
    </row>
    <row r="319" spans="2:11" ht="18" customHeight="1" x14ac:dyDescent="0.15">
      <c r="B319" s="249">
        <v>314</v>
      </c>
      <c r="C319" s="255" t="s">
        <v>923</v>
      </c>
      <c r="D319" s="251" t="s">
        <v>924</v>
      </c>
      <c r="E319" s="252"/>
      <c r="G319" s="253"/>
      <c r="H319" s="254"/>
      <c r="I319" s="254"/>
      <c r="J319" s="254"/>
      <c r="K319" s="254"/>
    </row>
    <row r="320" spans="2:11" ht="18" customHeight="1" x14ac:dyDescent="0.15">
      <c r="B320" s="249">
        <v>315</v>
      </c>
      <c r="C320" s="255" t="s">
        <v>925</v>
      </c>
      <c r="D320" s="251" t="s">
        <v>926</v>
      </c>
      <c r="E320" s="252"/>
      <c r="G320" s="253"/>
      <c r="H320" s="254"/>
      <c r="I320" s="254"/>
      <c r="J320" s="254"/>
      <c r="K320" s="254"/>
    </row>
    <row r="321" spans="2:11" ht="18" customHeight="1" x14ac:dyDescent="0.15">
      <c r="B321" s="249">
        <v>316</v>
      </c>
      <c r="C321" s="255" t="s">
        <v>927</v>
      </c>
      <c r="D321" s="251" t="s">
        <v>928</v>
      </c>
      <c r="E321" s="252"/>
      <c r="G321" s="253"/>
      <c r="H321" s="254"/>
      <c r="I321" s="254"/>
      <c r="J321" s="254"/>
      <c r="K321" s="254"/>
    </row>
    <row r="322" spans="2:11" ht="18" customHeight="1" x14ac:dyDescent="0.15">
      <c r="B322" s="249">
        <v>317</v>
      </c>
      <c r="C322" s="255" t="s">
        <v>929</v>
      </c>
      <c r="D322" s="251" t="s">
        <v>930</v>
      </c>
      <c r="E322" s="252"/>
      <c r="G322" s="253"/>
      <c r="H322" s="254"/>
      <c r="I322" s="254"/>
      <c r="J322" s="254"/>
      <c r="K322" s="254"/>
    </row>
    <row r="323" spans="2:11" ht="18" customHeight="1" x14ac:dyDescent="0.15">
      <c r="B323" s="249">
        <v>318</v>
      </c>
      <c r="C323" s="255" t="s">
        <v>931</v>
      </c>
      <c r="D323" s="251" t="s">
        <v>932</v>
      </c>
      <c r="E323" s="252"/>
      <c r="G323" s="253"/>
      <c r="H323" s="254"/>
      <c r="I323" s="254"/>
      <c r="J323" s="254"/>
      <c r="K323" s="254"/>
    </row>
    <row r="324" spans="2:11" ht="18" customHeight="1" x14ac:dyDescent="0.15">
      <c r="B324" s="249">
        <v>319</v>
      </c>
      <c r="C324" s="255" t="s">
        <v>933</v>
      </c>
      <c r="D324" s="251" t="s">
        <v>934</v>
      </c>
      <c r="E324" s="252"/>
      <c r="G324" s="253"/>
      <c r="H324" s="254"/>
      <c r="I324" s="254"/>
      <c r="J324" s="254"/>
      <c r="K324" s="254"/>
    </row>
    <row r="325" spans="2:11" ht="18" customHeight="1" x14ac:dyDescent="0.15">
      <c r="B325" s="249">
        <v>320</v>
      </c>
      <c r="C325" s="255" t="s">
        <v>935</v>
      </c>
      <c r="D325" s="251" t="s">
        <v>936</v>
      </c>
      <c r="E325" s="252"/>
      <c r="G325" s="253"/>
      <c r="H325" s="254"/>
      <c r="I325" s="254"/>
      <c r="J325" s="254"/>
      <c r="K325" s="254"/>
    </row>
    <row r="326" spans="2:11" ht="18" customHeight="1" x14ac:dyDescent="0.15">
      <c r="B326" s="249">
        <v>321</v>
      </c>
      <c r="C326" s="255" t="s">
        <v>937</v>
      </c>
      <c r="D326" s="251" t="s">
        <v>938</v>
      </c>
      <c r="E326" s="252"/>
      <c r="G326" s="253"/>
      <c r="H326" s="254"/>
      <c r="I326" s="254"/>
      <c r="J326" s="254"/>
      <c r="K326" s="254"/>
    </row>
    <row r="327" spans="2:11" ht="18" customHeight="1" x14ac:dyDescent="0.15">
      <c r="B327" s="249">
        <v>322</v>
      </c>
      <c r="C327" s="255" t="s">
        <v>939</v>
      </c>
      <c r="D327" s="251" t="s">
        <v>940</v>
      </c>
      <c r="E327" s="252"/>
      <c r="G327" s="253"/>
      <c r="H327" s="254"/>
      <c r="I327" s="254"/>
      <c r="J327" s="254"/>
      <c r="K327" s="254"/>
    </row>
    <row r="328" spans="2:11" ht="18" customHeight="1" x14ac:dyDescent="0.15">
      <c r="B328" s="249">
        <v>323</v>
      </c>
      <c r="C328" s="255" t="s">
        <v>941</v>
      </c>
      <c r="D328" s="251" t="s">
        <v>942</v>
      </c>
      <c r="E328" s="252"/>
      <c r="G328" s="253"/>
      <c r="H328" s="254"/>
      <c r="I328" s="254"/>
      <c r="J328" s="254"/>
      <c r="K328" s="254"/>
    </row>
    <row r="329" spans="2:11" ht="18" customHeight="1" x14ac:dyDescent="0.15">
      <c r="B329" s="249">
        <v>324</v>
      </c>
      <c r="C329" s="255" t="s">
        <v>943</v>
      </c>
      <c r="D329" s="251" t="s">
        <v>944</v>
      </c>
      <c r="E329" s="252"/>
      <c r="G329" s="253"/>
      <c r="H329" s="254"/>
      <c r="I329" s="254"/>
      <c r="J329" s="254"/>
      <c r="K329" s="254"/>
    </row>
    <row r="330" spans="2:11" ht="18" customHeight="1" x14ac:dyDescent="0.15">
      <c r="B330" s="249">
        <v>325</v>
      </c>
      <c r="C330" s="255" t="s">
        <v>945</v>
      </c>
      <c r="D330" s="251" t="s">
        <v>946</v>
      </c>
      <c r="E330" s="252"/>
      <c r="G330" s="253"/>
      <c r="H330" s="254"/>
      <c r="I330" s="254"/>
      <c r="J330" s="254"/>
      <c r="K330" s="254"/>
    </row>
    <row r="331" spans="2:11" ht="18" customHeight="1" x14ac:dyDescent="0.15">
      <c r="B331" s="249">
        <v>326</v>
      </c>
      <c r="C331" s="255" t="s">
        <v>947</v>
      </c>
      <c r="D331" s="251" t="s">
        <v>948</v>
      </c>
      <c r="E331" s="252"/>
      <c r="G331" s="253"/>
      <c r="H331" s="254"/>
      <c r="I331" s="254"/>
      <c r="J331" s="254"/>
      <c r="K331" s="254"/>
    </row>
    <row r="332" spans="2:11" ht="18" customHeight="1" x14ac:dyDescent="0.15">
      <c r="B332" s="249">
        <v>327</v>
      </c>
      <c r="C332" s="255" t="s">
        <v>949</v>
      </c>
      <c r="D332" s="251" t="s">
        <v>950</v>
      </c>
      <c r="E332" s="252"/>
      <c r="G332" s="253"/>
      <c r="H332" s="254"/>
      <c r="I332" s="254"/>
      <c r="J332" s="254"/>
      <c r="K332" s="254"/>
    </row>
    <row r="333" spans="2:11" ht="18" customHeight="1" x14ac:dyDescent="0.15">
      <c r="B333" s="249">
        <v>328</v>
      </c>
      <c r="C333" s="255" t="s">
        <v>1500</v>
      </c>
      <c r="D333" s="251" t="s">
        <v>1501</v>
      </c>
      <c r="E333" s="252"/>
      <c r="G333" s="253"/>
      <c r="H333" s="254"/>
      <c r="I333" s="254"/>
      <c r="J333" s="254"/>
      <c r="K333" s="254"/>
    </row>
    <row r="334" spans="2:11" ht="18" customHeight="1" x14ac:dyDescent="0.15">
      <c r="B334" s="249">
        <v>329</v>
      </c>
      <c r="C334" s="255" t="s">
        <v>1502</v>
      </c>
      <c r="D334" s="251" t="s">
        <v>1503</v>
      </c>
      <c r="E334" s="252"/>
      <c r="G334" s="253"/>
      <c r="H334" s="254"/>
      <c r="I334" s="254"/>
      <c r="J334" s="254"/>
      <c r="K334" s="254"/>
    </row>
    <row r="335" spans="2:11" ht="18" customHeight="1" x14ac:dyDescent="0.15">
      <c r="B335" s="249">
        <v>330</v>
      </c>
      <c r="C335" s="255" t="s">
        <v>951</v>
      </c>
      <c r="D335" s="251" t="s">
        <v>952</v>
      </c>
      <c r="E335" s="252"/>
      <c r="G335" s="253"/>
      <c r="H335" s="254"/>
      <c r="I335" s="254"/>
      <c r="J335" s="254"/>
      <c r="K335" s="254"/>
    </row>
    <row r="336" spans="2:11" ht="18" customHeight="1" x14ac:dyDescent="0.15">
      <c r="B336" s="249">
        <v>331</v>
      </c>
      <c r="C336" s="255" t="s">
        <v>953</v>
      </c>
      <c r="D336" s="251" t="s">
        <v>954</v>
      </c>
      <c r="E336" s="252"/>
      <c r="G336" s="253"/>
      <c r="H336" s="254"/>
      <c r="I336" s="254"/>
      <c r="J336" s="254"/>
      <c r="K336" s="254"/>
    </row>
    <row r="337" spans="2:11" ht="18" customHeight="1" x14ac:dyDescent="0.15">
      <c r="B337" s="249">
        <v>332</v>
      </c>
      <c r="C337" s="255" t="s">
        <v>1504</v>
      </c>
      <c r="D337" s="251" t="s">
        <v>1505</v>
      </c>
      <c r="E337" s="252"/>
      <c r="G337" s="253"/>
      <c r="H337" s="254"/>
      <c r="I337" s="254"/>
      <c r="J337" s="254"/>
      <c r="K337" s="254"/>
    </row>
    <row r="338" spans="2:11" ht="18" customHeight="1" x14ac:dyDescent="0.15">
      <c r="B338" s="249">
        <v>333</v>
      </c>
      <c r="C338" s="255" t="s">
        <v>1506</v>
      </c>
      <c r="D338" s="251" t="s">
        <v>1507</v>
      </c>
      <c r="E338" s="252"/>
      <c r="G338" s="253"/>
      <c r="H338" s="254"/>
      <c r="I338" s="254"/>
      <c r="J338" s="254"/>
      <c r="K338" s="254"/>
    </row>
    <row r="339" spans="2:11" ht="18" customHeight="1" x14ac:dyDescent="0.15">
      <c r="B339" s="249">
        <v>334</v>
      </c>
      <c r="C339" s="255" t="s">
        <v>955</v>
      </c>
      <c r="D339" s="251" t="s">
        <v>956</v>
      </c>
      <c r="E339" s="252"/>
      <c r="G339" s="253"/>
      <c r="H339" s="254"/>
      <c r="I339" s="254"/>
      <c r="J339" s="254"/>
      <c r="K339" s="254"/>
    </row>
    <row r="340" spans="2:11" ht="18" customHeight="1" x14ac:dyDescent="0.15">
      <c r="B340" s="249">
        <v>335</v>
      </c>
      <c r="C340" s="255" t="s">
        <v>957</v>
      </c>
      <c r="D340" s="251" t="s">
        <v>958</v>
      </c>
      <c r="E340" s="252"/>
      <c r="G340" s="253"/>
      <c r="H340" s="254"/>
      <c r="I340" s="254"/>
      <c r="J340" s="254"/>
      <c r="K340" s="254"/>
    </row>
    <row r="341" spans="2:11" ht="18" customHeight="1" x14ac:dyDescent="0.15">
      <c r="B341" s="249">
        <v>336</v>
      </c>
      <c r="C341" s="255" t="s">
        <v>959</v>
      </c>
      <c r="D341" s="251" t="s">
        <v>960</v>
      </c>
      <c r="E341" s="252"/>
      <c r="G341" s="253"/>
      <c r="H341" s="254"/>
      <c r="I341" s="254"/>
      <c r="J341" s="254"/>
      <c r="K341" s="254"/>
    </row>
    <row r="342" spans="2:11" ht="18" customHeight="1" x14ac:dyDescent="0.15">
      <c r="B342" s="249">
        <v>337</v>
      </c>
      <c r="C342" s="255" t="s">
        <v>961</v>
      </c>
      <c r="D342" s="251" t="s">
        <v>962</v>
      </c>
      <c r="E342" s="252"/>
      <c r="G342" s="253"/>
      <c r="H342" s="254"/>
      <c r="I342" s="254"/>
      <c r="J342" s="254"/>
      <c r="K342" s="254"/>
    </row>
    <row r="343" spans="2:11" ht="18" customHeight="1" x14ac:dyDescent="0.15">
      <c r="B343" s="249">
        <v>338</v>
      </c>
      <c r="C343" s="255" t="s">
        <v>963</v>
      </c>
      <c r="D343" s="251" t="s">
        <v>964</v>
      </c>
      <c r="E343" s="252"/>
      <c r="G343" s="253"/>
      <c r="H343" s="254"/>
      <c r="I343" s="254"/>
      <c r="J343" s="254"/>
      <c r="K343" s="254"/>
    </row>
    <row r="344" spans="2:11" ht="18" customHeight="1" x14ac:dyDescent="0.15">
      <c r="B344" s="249">
        <v>339</v>
      </c>
      <c r="C344" s="255" t="s">
        <v>965</v>
      </c>
      <c r="D344" s="251" t="s">
        <v>966</v>
      </c>
      <c r="E344" s="252"/>
      <c r="G344" s="253"/>
      <c r="H344" s="254"/>
      <c r="I344" s="254"/>
      <c r="J344" s="254"/>
      <c r="K344" s="254"/>
    </row>
    <row r="345" spans="2:11" ht="18" customHeight="1" x14ac:dyDescent="0.15">
      <c r="B345" s="249">
        <v>340</v>
      </c>
      <c r="C345" s="255" t="s">
        <v>967</v>
      </c>
      <c r="D345" s="251" t="s">
        <v>968</v>
      </c>
      <c r="E345" s="252"/>
      <c r="G345" s="253"/>
      <c r="H345" s="254"/>
      <c r="I345" s="254"/>
      <c r="J345" s="254"/>
      <c r="K345" s="254"/>
    </row>
    <row r="346" spans="2:11" ht="18" customHeight="1" x14ac:dyDescent="0.15">
      <c r="B346" s="249">
        <v>341</v>
      </c>
      <c r="C346" s="255" t="s">
        <v>969</v>
      </c>
      <c r="D346" s="251" t="s">
        <v>970</v>
      </c>
      <c r="E346" s="252"/>
      <c r="G346" s="253"/>
      <c r="H346" s="254"/>
      <c r="I346" s="254"/>
      <c r="J346" s="254"/>
      <c r="K346" s="254"/>
    </row>
    <row r="347" spans="2:11" ht="18" customHeight="1" x14ac:dyDescent="0.15">
      <c r="B347" s="249">
        <v>342</v>
      </c>
      <c r="C347" s="255" t="s">
        <v>971</v>
      </c>
      <c r="D347" s="251" t="s">
        <v>972</v>
      </c>
      <c r="E347" s="252"/>
      <c r="G347" s="253"/>
      <c r="H347" s="254"/>
      <c r="I347" s="254"/>
      <c r="J347" s="254"/>
      <c r="K347" s="254"/>
    </row>
    <row r="348" spans="2:11" ht="18" customHeight="1" x14ac:dyDescent="0.15">
      <c r="B348" s="249">
        <v>343</v>
      </c>
      <c r="C348" s="255" t="s">
        <v>973</v>
      </c>
      <c r="D348" s="251" t="s">
        <v>974</v>
      </c>
      <c r="E348" s="252"/>
      <c r="G348" s="253"/>
      <c r="H348" s="254"/>
      <c r="I348" s="254"/>
      <c r="J348" s="254"/>
      <c r="K348" s="254"/>
    </row>
    <row r="349" spans="2:11" ht="18" customHeight="1" x14ac:dyDescent="0.15">
      <c r="B349" s="249">
        <v>344</v>
      </c>
      <c r="C349" s="255" t="s">
        <v>975</v>
      </c>
      <c r="D349" s="251" t="s">
        <v>976</v>
      </c>
      <c r="E349" s="252"/>
      <c r="G349" s="253"/>
      <c r="H349" s="254"/>
      <c r="I349" s="254"/>
      <c r="J349" s="254"/>
      <c r="K349" s="254"/>
    </row>
    <row r="350" spans="2:11" ht="18" customHeight="1" x14ac:dyDescent="0.15">
      <c r="B350" s="249">
        <v>345</v>
      </c>
      <c r="C350" s="255" t="s">
        <v>977</v>
      </c>
      <c r="D350" s="251" t="s">
        <v>978</v>
      </c>
      <c r="E350" s="252"/>
      <c r="G350" s="253"/>
      <c r="H350" s="254"/>
      <c r="I350" s="254"/>
      <c r="J350" s="254"/>
      <c r="K350" s="254"/>
    </row>
    <row r="351" spans="2:11" ht="18" customHeight="1" x14ac:dyDescent="0.15">
      <c r="B351" s="249">
        <v>346</v>
      </c>
      <c r="C351" s="255" t="s">
        <v>979</v>
      </c>
      <c r="D351" s="251" t="s">
        <v>980</v>
      </c>
      <c r="E351" s="252"/>
      <c r="G351" s="253"/>
      <c r="H351" s="254"/>
      <c r="I351" s="254"/>
      <c r="J351" s="254"/>
      <c r="K351" s="254"/>
    </row>
    <row r="352" spans="2:11" ht="18" customHeight="1" x14ac:dyDescent="0.15">
      <c r="B352" s="249">
        <v>347</v>
      </c>
      <c r="C352" s="255" t="s">
        <v>981</v>
      </c>
      <c r="D352" s="251" t="s">
        <v>982</v>
      </c>
      <c r="E352" s="252"/>
      <c r="G352" s="253"/>
      <c r="H352" s="254"/>
      <c r="I352" s="254"/>
      <c r="J352" s="254"/>
      <c r="K352" s="254"/>
    </row>
    <row r="353" spans="2:11" ht="18" customHeight="1" x14ac:dyDescent="0.15">
      <c r="B353" s="249">
        <v>348</v>
      </c>
      <c r="C353" s="255" t="s">
        <v>983</v>
      </c>
      <c r="D353" s="251" t="s">
        <v>984</v>
      </c>
      <c r="E353" s="252"/>
      <c r="G353" s="253"/>
      <c r="H353" s="254"/>
      <c r="I353" s="254"/>
      <c r="J353" s="254"/>
      <c r="K353" s="254"/>
    </row>
    <row r="354" spans="2:11" ht="18" customHeight="1" x14ac:dyDescent="0.15">
      <c r="B354" s="249">
        <v>349</v>
      </c>
      <c r="C354" s="255" t="s">
        <v>985</v>
      </c>
      <c r="D354" s="251" t="s">
        <v>986</v>
      </c>
      <c r="E354" s="252"/>
      <c r="G354" s="253"/>
      <c r="H354" s="254"/>
      <c r="I354" s="254"/>
      <c r="J354" s="254"/>
      <c r="K354" s="254"/>
    </row>
    <row r="355" spans="2:11" ht="18" customHeight="1" x14ac:dyDescent="0.15">
      <c r="B355" s="249">
        <v>350</v>
      </c>
      <c r="C355" s="255" t="s">
        <v>987</v>
      </c>
      <c r="D355" s="251" t="s">
        <v>988</v>
      </c>
      <c r="E355" s="252"/>
      <c r="G355" s="253"/>
      <c r="H355" s="254"/>
      <c r="I355" s="254"/>
      <c r="J355" s="254"/>
      <c r="K355" s="254"/>
    </row>
    <row r="356" spans="2:11" ht="18" customHeight="1" x14ac:dyDescent="0.15">
      <c r="B356" s="249">
        <v>351</v>
      </c>
      <c r="C356" s="255" t="s">
        <v>1508</v>
      </c>
      <c r="D356" s="251" t="s">
        <v>1509</v>
      </c>
      <c r="E356" s="252"/>
      <c r="G356" s="253"/>
      <c r="H356" s="254"/>
      <c r="I356" s="254"/>
      <c r="J356" s="254"/>
      <c r="K356" s="254"/>
    </row>
    <row r="357" spans="2:11" ht="18" customHeight="1" x14ac:dyDescent="0.15">
      <c r="B357" s="249">
        <v>352</v>
      </c>
      <c r="C357" s="255" t="s">
        <v>989</v>
      </c>
      <c r="D357" s="251" t="s">
        <v>990</v>
      </c>
      <c r="E357" s="252"/>
      <c r="G357" s="253"/>
      <c r="H357" s="254"/>
      <c r="I357" s="254"/>
      <c r="J357" s="254"/>
      <c r="K357" s="254"/>
    </row>
    <row r="358" spans="2:11" ht="18" customHeight="1" x14ac:dyDescent="0.15">
      <c r="B358" s="249">
        <v>353</v>
      </c>
      <c r="C358" s="255" t="s">
        <v>991</v>
      </c>
      <c r="D358" s="251" t="s">
        <v>992</v>
      </c>
      <c r="E358" s="252"/>
      <c r="G358" s="253"/>
      <c r="H358" s="254"/>
      <c r="I358" s="254"/>
      <c r="J358" s="254"/>
      <c r="K358" s="254"/>
    </row>
    <row r="359" spans="2:11" ht="18" customHeight="1" x14ac:dyDescent="0.15">
      <c r="B359" s="249">
        <v>354</v>
      </c>
      <c r="C359" s="255" t="s">
        <v>993</v>
      </c>
      <c r="D359" s="251" t="s">
        <v>994</v>
      </c>
      <c r="E359" s="252"/>
      <c r="G359" s="253"/>
      <c r="H359" s="254"/>
      <c r="I359" s="254"/>
      <c r="J359" s="254"/>
      <c r="K359" s="254"/>
    </row>
    <row r="360" spans="2:11" ht="18" customHeight="1" x14ac:dyDescent="0.15">
      <c r="B360" s="249">
        <v>355</v>
      </c>
      <c r="C360" s="255" t="s">
        <v>995</v>
      </c>
      <c r="D360" s="251" t="s">
        <v>996</v>
      </c>
      <c r="E360" s="252"/>
      <c r="G360" s="253"/>
      <c r="H360" s="254"/>
      <c r="I360" s="254"/>
      <c r="J360" s="254"/>
      <c r="K360" s="254"/>
    </row>
    <row r="361" spans="2:11" ht="18" customHeight="1" x14ac:dyDescent="0.15">
      <c r="B361" s="249">
        <v>356</v>
      </c>
      <c r="C361" s="255" t="s">
        <v>997</v>
      </c>
      <c r="D361" s="251" t="s">
        <v>998</v>
      </c>
      <c r="E361" s="252"/>
      <c r="G361" s="253"/>
      <c r="H361" s="254"/>
      <c r="I361" s="254"/>
      <c r="J361" s="254"/>
      <c r="K361" s="254"/>
    </row>
    <row r="362" spans="2:11" ht="18" customHeight="1" x14ac:dyDescent="0.15">
      <c r="B362" s="249">
        <v>357</v>
      </c>
      <c r="C362" s="255" t="s">
        <v>1510</v>
      </c>
      <c r="D362" s="251" t="s">
        <v>1511</v>
      </c>
      <c r="E362" s="252"/>
      <c r="G362" s="253"/>
      <c r="H362" s="254"/>
      <c r="I362" s="254"/>
      <c r="J362" s="254"/>
      <c r="K362" s="254"/>
    </row>
    <row r="363" spans="2:11" ht="18" customHeight="1" x14ac:dyDescent="0.15">
      <c r="B363" s="249">
        <v>358</v>
      </c>
      <c r="C363" s="255" t="s">
        <v>999</v>
      </c>
      <c r="D363" s="251" t="s">
        <v>1000</v>
      </c>
      <c r="E363" s="252"/>
      <c r="G363" s="253"/>
      <c r="H363" s="254"/>
      <c r="I363" s="254"/>
      <c r="J363" s="254"/>
      <c r="K363" s="254"/>
    </row>
    <row r="364" spans="2:11" ht="18" customHeight="1" x14ac:dyDescent="0.15">
      <c r="B364" s="249">
        <v>359</v>
      </c>
      <c r="C364" s="255" t="s">
        <v>1001</v>
      </c>
      <c r="D364" s="251" t="s">
        <v>1002</v>
      </c>
      <c r="E364" s="252"/>
      <c r="G364" s="253"/>
      <c r="H364" s="254"/>
      <c r="I364" s="254"/>
      <c r="J364" s="254"/>
      <c r="K364" s="254"/>
    </row>
    <row r="365" spans="2:11" ht="18" customHeight="1" x14ac:dyDescent="0.15">
      <c r="B365" s="249">
        <v>360</v>
      </c>
      <c r="C365" s="255" t="s">
        <v>1003</v>
      </c>
      <c r="D365" s="251" t="s">
        <v>1004</v>
      </c>
      <c r="E365" s="252"/>
      <c r="G365" s="253"/>
      <c r="H365" s="254"/>
      <c r="I365" s="254"/>
      <c r="J365" s="254"/>
      <c r="K365" s="254"/>
    </row>
    <row r="366" spans="2:11" ht="18" customHeight="1" x14ac:dyDescent="0.15">
      <c r="B366" s="249">
        <v>361</v>
      </c>
      <c r="C366" s="255" t="s">
        <v>1512</v>
      </c>
      <c r="D366" s="251" t="s">
        <v>1513</v>
      </c>
      <c r="E366" s="252"/>
      <c r="G366" s="253"/>
      <c r="H366" s="254"/>
      <c r="I366" s="254"/>
      <c r="J366" s="254"/>
      <c r="K366" s="254"/>
    </row>
    <row r="367" spans="2:11" ht="18" customHeight="1" x14ac:dyDescent="0.15">
      <c r="B367" s="249">
        <v>362</v>
      </c>
      <c r="C367" s="255" t="s">
        <v>1514</v>
      </c>
      <c r="D367" s="251" t="s">
        <v>1515</v>
      </c>
      <c r="E367" s="252"/>
      <c r="G367" s="253"/>
      <c r="H367" s="254"/>
      <c r="I367" s="254"/>
      <c r="J367" s="254"/>
      <c r="K367" s="254"/>
    </row>
    <row r="368" spans="2:11" ht="18" customHeight="1" x14ac:dyDescent="0.15">
      <c r="B368" s="249">
        <v>363</v>
      </c>
      <c r="C368" s="255" t="s">
        <v>1005</v>
      </c>
      <c r="D368" s="251" t="s">
        <v>1006</v>
      </c>
      <c r="E368" s="252"/>
      <c r="G368" s="253"/>
      <c r="H368" s="254"/>
      <c r="I368" s="254"/>
      <c r="J368" s="254"/>
      <c r="K368" s="254"/>
    </row>
    <row r="369" spans="2:11" ht="18" customHeight="1" x14ac:dyDescent="0.15">
      <c r="B369" s="249">
        <v>364</v>
      </c>
      <c r="C369" s="255" t="s">
        <v>1007</v>
      </c>
      <c r="D369" s="251" t="s">
        <v>1008</v>
      </c>
      <c r="E369" s="252"/>
      <c r="G369" s="253"/>
      <c r="H369" s="254"/>
      <c r="I369" s="254"/>
      <c r="J369" s="254"/>
      <c r="K369" s="254"/>
    </row>
    <row r="370" spans="2:11" ht="18" customHeight="1" x14ac:dyDescent="0.15">
      <c r="B370" s="249">
        <v>365</v>
      </c>
      <c r="C370" s="255" t="s">
        <v>1009</v>
      </c>
      <c r="D370" s="251" t="s">
        <v>1010</v>
      </c>
      <c r="E370" s="252"/>
      <c r="G370" s="253"/>
      <c r="H370" s="254"/>
      <c r="I370" s="254"/>
      <c r="J370" s="254"/>
      <c r="K370" s="254"/>
    </row>
    <row r="371" spans="2:11" ht="18" customHeight="1" x14ac:dyDescent="0.15">
      <c r="B371" s="249">
        <v>366</v>
      </c>
      <c r="C371" s="255" t="s">
        <v>1516</v>
      </c>
      <c r="D371" s="251" t="s">
        <v>1517</v>
      </c>
      <c r="E371" s="252"/>
      <c r="G371" s="253"/>
      <c r="H371" s="254"/>
      <c r="I371" s="254"/>
      <c r="J371" s="254"/>
      <c r="K371" s="254"/>
    </row>
    <row r="372" spans="2:11" ht="18" customHeight="1" x14ac:dyDescent="0.15">
      <c r="B372" s="249">
        <v>367</v>
      </c>
      <c r="C372" s="255" t="s">
        <v>1518</v>
      </c>
      <c r="D372" s="251" t="s">
        <v>1519</v>
      </c>
      <c r="E372" s="252"/>
      <c r="G372" s="253"/>
      <c r="H372" s="254"/>
      <c r="I372" s="254"/>
      <c r="J372" s="254"/>
      <c r="K372" s="254"/>
    </row>
    <row r="373" spans="2:11" ht="18" customHeight="1" x14ac:dyDescent="0.15">
      <c r="B373" s="249">
        <v>368</v>
      </c>
      <c r="C373" s="255" t="s">
        <v>1520</v>
      </c>
      <c r="D373" s="251" t="s">
        <v>1521</v>
      </c>
      <c r="E373" s="252"/>
      <c r="G373" s="253"/>
      <c r="H373" s="254"/>
      <c r="I373" s="254"/>
      <c r="J373" s="254"/>
      <c r="K373" s="254"/>
    </row>
    <row r="374" spans="2:11" ht="18" customHeight="1" x14ac:dyDescent="0.15">
      <c r="B374" s="249">
        <v>369</v>
      </c>
      <c r="C374" s="255" t="s">
        <v>1011</v>
      </c>
      <c r="D374" s="251" t="s">
        <v>1012</v>
      </c>
      <c r="E374" s="252"/>
      <c r="G374" s="253"/>
      <c r="H374" s="254"/>
      <c r="I374" s="254"/>
      <c r="J374" s="254"/>
      <c r="K374" s="254"/>
    </row>
    <row r="375" spans="2:11" ht="18" customHeight="1" x14ac:dyDescent="0.15">
      <c r="B375" s="249">
        <v>370</v>
      </c>
      <c r="C375" s="255" t="s">
        <v>1522</v>
      </c>
      <c r="D375" s="251" t="s">
        <v>1523</v>
      </c>
      <c r="E375" s="252"/>
      <c r="G375" s="253"/>
      <c r="H375" s="254"/>
      <c r="I375" s="254"/>
      <c r="J375" s="254"/>
      <c r="K375" s="254"/>
    </row>
    <row r="376" spans="2:11" ht="18" customHeight="1" x14ac:dyDescent="0.15">
      <c r="B376" s="249">
        <v>371</v>
      </c>
      <c r="C376" s="255" t="s">
        <v>1524</v>
      </c>
      <c r="D376" s="251" t="s">
        <v>1525</v>
      </c>
      <c r="E376" s="252"/>
      <c r="G376" s="253"/>
      <c r="H376" s="254"/>
      <c r="I376" s="254"/>
      <c r="J376" s="254"/>
      <c r="K376" s="254"/>
    </row>
    <row r="377" spans="2:11" ht="18" customHeight="1" x14ac:dyDescent="0.15">
      <c r="B377" s="249">
        <v>372</v>
      </c>
      <c r="C377" s="255" t="s">
        <v>1013</v>
      </c>
      <c r="D377" s="251" t="s">
        <v>1014</v>
      </c>
      <c r="E377" s="252"/>
      <c r="G377" s="253"/>
      <c r="H377" s="254"/>
      <c r="I377" s="254"/>
      <c r="J377" s="254"/>
      <c r="K377" s="254"/>
    </row>
    <row r="378" spans="2:11" ht="18" customHeight="1" x14ac:dyDescent="0.15">
      <c r="B378" s="249">
        <v>373</v>
      </c>
      <c r="C378" s="255" t="s">
        <v>1526</v>
      </c>
      <c r="D378" s="251" t="s">
        <v>1527</v>
      </c>
      <c r="E378" s="252"/>
      <c r="G378" s="253"/>
      <c r="H378" s="254"/>
      <c r="I378" s="254"/>
      <c r="J378" s="254"/>
      <c r="K378" s="254"/>
    </row>
    <row r="379" spans="2:11" ht="18" customHeight="1" x14ac:dyDescent="0.15">
      <c r="B379" s="249">
        <v>374</v>
      </c>
      <c r="C379" s="255" t="s">
        <v>1528</v>
      </c>
      <c r="D379" s="251" t="s">
        <v>1529</v>
      </c>
      <c r="E379" s="252"/>
      <c r="G379" s="253"/>
      <c r="H379" s="254"/>
      <c r="I379" s="254"/>
      <c r="J379" s="254"/>
      <c r="K379" s="254"/>
    </row>
    <row r="380" spans="2:11" ht="18" customHeight="1" x14ac:dyDescent="0.15">
      <c r="B380" s="249">
        <v>375</v>
      </c>
      <c r="C380" s="255" t="s">
        <v>1015</v>
      </c>
      <c r="D380" s="251" t="s">
        <v>1016</v>
      </c>
      <c r="E380" s="252"/>
      <c r="G380" s="253"/>
      <c r="H380" s="254"/>
      <c r="I380" s="254"/>
      <c r="J380" s="254"/>
      <c r="K380" s="254"/>
    </row>
    <row r="381" spans="2:11" ht="18" customHeight="1" x14ac:dyDescent="0.15">
      <c r="B381" s="249">
        <v>376</v>
      </c>
      <c r="C381" s="255" t="s">
        <v>1017</v>
      </c>
      <c r="D381" s="251" t="s">
        <v>1018</v>
      </c>
      <c r="E381" s="252"/>
      <c r="G381" s="253"/>
      <c r="H381" s="254"/>
      <c r="I381" s="254"/>
      <c r="J381" s="254"/>
      <c r="K381" s="254"/>
    </row>
    <row r="382" spans="2:11" ht="18" customHeight="1" x14ac:dyDescent="0.15">
      <c r="B382" s="249">
        <v>377</v>
      </c>
      <c r="C382" s="255" t="s">
        <v>1530</v>
      </c>
      <c r="D382" s="251" t="s">
        <v>1531</v>
      </c>
      <c r="E382" s="252"/>
      <c r="G382" s="253"/>
      <c r="H382" s="254"/>
      <c r="I382" s="254"/>
      <c r="J382" s="254"/>
      <c r="K382" s="254"/>
    </row>
    <row r="383" spans="2:11" ht="18" customHeight="1" x14ac:dyDescent="0.15">
      <c r="B383" s="249">
        <v>378</v>
      </c>
      <c r="C383" s="255" t="s">
        <v>1532</v>
      </c>
      <c r="D383" s="251" t="s">
        <v>1533</v>
      </c>
      <c r="E383" s="252"/>
      <c r="G383" s="253"/>
      <c r="H383" s="254"/>
      <c r="I383" s="254"/>
      <c r="J383" s="254"/>
      <c r="K383" s="254"/>
    </row>
    <row r="384" spans="2:11" ht="18" customHeight="1" x14ac:dyDescent="0.15">
      <c r="B384" s="249">
        <v>379</v>
      </c>
      <c r="C384" s="255" t="s">
        <v>1534</v>
      </c>
      <c r="D384" s="251" t="s">
        <v>1535</v>
      </c>
      <c r="E384" s="252"/>
      <c r="G384" s="253"/>
      <c r="H384" s="254"/>
      <c r="I384" s="254"/>
      <c r="J384" s="254"/>
      <c r="K384" s="254"/>
    </row>
    <row r="385" spans="2:11" ht="18" customHeight="1" x14ac:dyDescent="0.15">
      <c r="B385" s="249">
        <v>380</v>
      </c>
      <c r="C385" s="255" t="s">
        <v>1019</v>
      </c>
      <c r="D385" s="251" t="s">
        <v>1020</v>
      </c>
      <c r="E385" s="252"/>
      <c r="G385" s="253"/>
      <c r="H385" s="254"/>
      <c r="I385" s="254"/>
      <c r="J385" s="254"/>
      <c r="K385" s="254"/>
    </row>
    <row r="386" spans="2:11" ht="18" customHeight="1" x14ac:dyDescent="0.15">
      <c r="B386" s="249">
        <v>381</v>
      </c>
      <c r="C386" s="255" t="s">
        <v>1021</v>
      </c>
      <c r="D386" s="251" t="s">
        <v>1022</v>
      </c>
      <c r="E386" s="252"/>
      <c r="G386" s="253"/>
      <c r="H386" s="254"/>
      <c r="I386" s="254"/>
      <c r="J386" s="254"/>
      <c r="K386" s="254"/>
    </row>
    <row r="387" spans="2:11" ht="18" customHeight="1" x14ac:dyDescent="0.15">
      <c r="B387" s="249">
        <v>382</v>
      </c>
      <c r="C387" s="255" t="s">
        <v>1023</v>
      </c>
      <c r="D387" s="251" t="s">
        <v>1024</v>
      </c>
      <c r="E387" s="252"/>
      <c r="G387" s="253"/>
      <c r="H387" s="254"/>
      <c r="I387" s="254"/>
      <c r="J387" s="254"/>
      <c r="K387" s="254"/>
    </row>
    <row r="388" spans="2:11" ht="18" customHeight="1" x14ac:dyDescent="0.15">
      <c r="B388" s="249">
        <v>383</v>
      </c>
      <c r="C388" s="255" t="s">
        <v>1025</v>
      </c>
      <c r="D388" s="251" t="s">
        <v>1026</v>
      </c>
      <c r="E388" s="252"/>
      <c r="G388" s="253"/>
      <c r="H388" s="254"/>
      <c r="I388" s="254"/>
      <c r="J388" s="254"/>
      <c r="K388" s="254"/>
    </row>
    <row r="389" spans="2:11" ht="18" customHeight="1" x14ac:dyDescent="0.15">
      <c r="B389" s="249">
        <v>384</v>
      </c>
      <c r="C389" s="255" t="s">
        <v>1027</v>
      </c>
      <c r="D389" s="251" t="s">
        <v>1028</v>
      </c>
      <c r="E389" s="252"/>
      <c r="G389" s="253"/>
      <c r="H389" s="254"/>
      <c r="I389" s="254"/>
      <c r="J389" s="254"/>
      <c r="K389" s="254"/>
    </row>
    <row r="390" spans="2:11" ht="18" customHeight="1" x14ac:dyDescent="0.15">
      <c r="B390" s="249">
        <v>385</v>
      </c>
      <c r="C390" s="255" t="s">
        <v>1536</v>
      </c>
      <c r="D390" s="251" t="s">
        <v>1537</v>
      </c>
      <c r="E390" s="252"/>
      <c r="G390" s="253"/>
      <c r="H390" s="254"/>
      <c r="I390" s="254"/>
      <c r="J390" s="254"/>
      <c r="K390" s="254"/>
    </row>
    <row r="391" spans="2:11" ht="18" customHeight="1" x14ac:dyDescent="0.15">
      <c r="B391" s="249">
        <v>386</v>
      </c>
      <c r="C391" s="255" t="s">
        <v>1029</v>
      </c>
      <c r="D391" s="251" t="s">
        <v>1030</v>
      </c>
      <c r="E391" s="252"/>
      <c r="G391" s="253"/>
      <c r="H391" s="254"/>
      <c r="I391" s="254"/>
      <c r="J391" s="254"/>
      <c r="K391" s="254"/>
    </row>
    <row r="392" spans="2:11" ht="18" customHeight="1" x14ac:dyDescent="0.15">
      <c r="B392" s="249">
        <v>387</v>
      </c>
      <c r="C392" s="255" t="s">
        <v>1031</v>
      </c>
      <c r="D392" s="251" t="s">
        <v>1032</v>
      </c>
      <c r="E392" s="252"/>
      <c r="G392" s="253"/>
      <c r="H392" s="254"/>
      <c r="I392" s="254"/>
      <c r="J392" s="254"/>
      <c r="K392" s="254"/>
    </row>
    <row r="393" spans="2:11" ht="18" customHeight="1" x14ac:dyDescent="0.15">
      <c r="B393" s="249">
        <v>388</v>
      </c>
      <c r="C393" s="255" t="s">
        <v>1033</v>
      </c>
      <c r="D393" s="251" t="s">
        <v>1034</v>
      </c>
      <c r="E393" s="252"/>
      <c r="G393" s="253"/>
      <c r="H393" s="254"/>
      <c r="I393" s="254"/>
      <c r="J393" s="254"/>
      <c r="K393" s="254"/>
    </row>
    <row r="394" spans="2:11" ht="18" customHeight="1" x14ac:dyDescent="0.15">
      <c r="B394" s="249">
        <v>389</v>
      </c>
      <c r="C394" s="255" t="s">
        <v>1035</v>
      </c>
      <c r="D394" s="251" t="s">
        <v>1036</v>
      </c>
      <c r="E394" s="252"/>
      <c r="G394" s="253"/>
      <c r="H394" s="254"/>
      <c r="I394" s="254"/>
      <c r="J394" s="254"/>
      <c r="K394" s="254"/>
    </row>
    <row r="395" spans="2:11" ht="18" customHeight="1" x14ac:dyDescent="0.15">
      <c r="B395" s="249">
        <v>390</v>
      </c>
      <c r="C395" s="255" t="s">
        <v>1037</v>
      </c>
      <c r="D395" s="251" t="s">
        <v>1038</v>
      </c>
      <c r="E395" s="252"/>
      <c r="G395" s="253"/>
      <c r="H395" s="254"/>
      <c r="I395" s="254"/>
      <c r="J395" s="254"/>
      <c r="K395" s="254"/>
    </row>
    <row r="396" spans="2:11" ht="18" customHeight="1" x14ac:dyDescent="0.15">
      <c r="B396" s="249">
        <v>391</v>
      </c>
      <c r="C396" s="255" t="s">
        <v>1039</v>
      </c>
      <c r="D396" s="251" t="s">
        <v>1040</v>
      </c>
      <c r="E396" s="252"/>
      <c r="G396" s="253"/>
      <c r="H396" s="254"/>
      <c r="I396" s="254"/>
      <c r="J396" s="254"/>
      <c r="K396" s="254"/>
    </row>
    <row r="397" spans="2:11" ht="18" customHeight="1" x14ac:dyDescent="0.15">
      <c r="B397" s="249">
        <v>392</v>
      </c>
      <c r="C397" s="255" t="s">
        <v>1041</v>
      </c>
      <c r="D397" s="251" t="s">
        <v>1042</v>
      </c>
      <c r="E397" s="252"/>
      <c r="G397" s="253"/>
      <c r="H397" s="254"/>
      <c r="I397" s="254"/>
      <c r="J397" s="254"/>
      <c r="K397" s="254"/>
    </row>
    <row r="398" spans="2:11" ht="18" customHeight="1" x14ac:dyDescent="0.15">
      <c r="B398" s="249">
        <v>393</v>
      </c>
      <c r="C398" s="255" t="s">
        <v>1043</v>
      </c>
      <c r="D398" s="251" t="s">
        <v>1044</v>
      </c>
      <c r="E398" s="252"/>
      <c r="G398" s="253"/>
      <c r="H398" s="254"/>
      <c r="I398" s="254"/>
      <c r="J398" s="254"/>
      <c r="K398" s="254"/>
    </row>
    <row r="399" spans="2:11" ht="18" customHeight="1" x14ac:dyDescent="0.15">
      <c r="B399" s="249">
        <v>394</v>
      </c>
      <c r="C399" s="255" t="s">
        <v>1045</v>
      </c>
      <c r="D399" s="251" t="s">
        <v>1046</v>
      </c>
      <c r="E399" s="252"/>
      <c r="G399" s="253"/>
      <c r="H399" s="254"/>
      <c r="I399" s="254"/>
      <c r="J399" s="254"/>
      <c r="K399" s="254"/>
    </row>
    <row r="400" spans="2:11" ht="18" customHeight="1" x14ac:dyDescent="0.15">
      <c r="B400" s="249">
        <v>395</v>
      </c>
      <c r="C400" s="255" t="s">
        <v>1047</v>
      </c>
      <c r="D400" s="251" t="s">
        <v>1048</v>
      </c>
      <c r="E400" s="252"/>
      <c r="G400" s="253"/>
      <c r="H400" s="254"/>
      <c r="I400" s="254"/>
      <c r="J400" s="254"/>
      <c r="K400" s="254"/>
    </row>
    <row r="401" spans="2:11" ht="18" customHeight="1" x14ac:dyDescent="0.15">
      <c r="B401" s="249">
        <v>396</v>
      </c>
      <c r="C401" s="255" t="s">
        <v>1049</v>
      </c>
      <c r="D401" s="251" t="s">
        <v>1050</v>
      </c>
      <c r="E401" s="252"/>
      <c r="G401" s="253"/>
      <c r="H401" s="254"/>
      <c r="I401" s="254"/>
      <c r="J401" s="254"/>
      <c r="K401" s="254"/>
    </row>
    <row r="402" spans="2:11" ht="18" customHeight="1" x14ac:dyDescent="0.15">
      <c r="B402" s="249">
        <v>397</v>
      </c>
      <c r="C402" s="255" t="s">
        <v>1051</v>
      </c>
      <c r="D402" s="251" t="s">
        <v>1052</v>
      </c>
      <c r="E402" s="252"/>
      <c r="G402" s="253"/>
      <c r="H402" s="254"/>
      <c r="I402" s="254"/>
      <c r="J402" s="254"/>
      <c r="K402" s="254"/>
    </row>
    <row r="403" spans="2:11" ht="18" customHeight="1" x14ac:dyDescent="0.15">
      <c r="B403" s="249">
        <v>398</v>
      </c>
      <c r="C403" s="255" t="s">
        <v>1053</v>
      </c>
      <c r="D403" s="251" t="s">
        <v>1054</v>
      </c>
      <c r="E403" s="252"/>
      <c r="G403" s="253"/>
      <c r="H403" s="254"/>
      <c r="I403" s="254"/>
      <c r="J403" s="254"/>
      <c r="K403" s="254"/>
    </row>
    <row r="404" spans="2:11" ht="18" customHeight="1" x14ac:dyDescent="0.15">
      <c r="B404" s="249">
        <v>399</v>
      </c>
      <c r="C404" s="255" t="s">
        <v>1055</v>
      </c>
      <c r="D404" s="251" t="s">
        <v>1056</v>
      </c>
      <c r="E404" s="252"/>
      <c r="G404" s="253"/>
      <c r="H404" s="254"/>
      <c r="I404" s="254"/>
      <c r="J404" s="254"/>
      <c r="K404" s="254"/>
    </row>
    <row r="405" spans="2:11" ht="18" customHeight="1" x14ac:dyDescent="0.15">
      <c r="B405" s="249">
        <v>400</v>
      </c>
      <c r="C405" s="255" t="s">
        <v>1057</v>
      </c>
      <c r="D405" s="251" t="s">
        <v>1058</v>
      </c>
      <c r="E405" s="252"/>
      <c r="G405" s="253"/>
      <c r="H405" s="254"/>
      <c r="I405" s="254"/>
      <c r="J405" s="254"/>
      <c r="K405" s="254"/>
    </row>
    <row r="406" spans="2:11" ht="18" customHeight="1" x14ac:dyDescent="0.15">
      <c r="B406" s="249">
        <v>401</v>
      </c>
      <c r="C406" s="255" t="s">
        <v>1059</v>
      </c>
      <c r="D406" s="251" t="s">
        <v>1060</v>
      </c>
      <c r="E406" s="252"/>
      <c r="G406" s="253"/>
      <c r="H406" s="254"/>
      <c r="I406" s="254"/>
      <c r="J406" s="254"/>
      <c r="K406" s="254"/>
    </row>
    <row r="407" spans="2:11" ht="18" customHeight="1" x14ac:dyDescent="0.15">
      <c r="B407" s="249">
        <v>402</v>
      </c>
      <c r="C407" s="255" t="s">
        <v>1061</v>
      </c>
      <c r="D407" s="251" t="s">
        <v>1062</v>
      </c>
      <c r="E407" s="252"/>
      <c r="G407" s="253"/>
      <c r="H407" s="254"/>
      <c r="I407" s="254"/>
      <c r="J407" s="254"/>
      <c r="K407" s="254"/>
    </row>
    <row r="408" spans="2:11" ht="18" customHeight="1" x14ac:dyDescent="0.15">
      <c r="B408" s="249">
        <v>403</v>
      </c>
      <c r="C408" s="255" t="s">
        <v>1538</v>
      </c>
      <c r="D408" s="251" t="s">
        <v>1539</v>
      </c>
      <c r="E408" s="252"/>
      <c r="G408" s="253"/>
      <c r="H408" s="254"/>
      <c r="I408" s="254"/>
      <c r="J408" s="254"/>
      <c r="K408" s="254"/>
    </row>
    <row r="409" spans="2:11" ht="18" customHeight="1" x14ac:dyDescent="0.15">
      <c r="B409" s="249">
        <v>404</v>
      </c>
      <c r="C409" s="255" t="s">
        <v>1540</v>
      </c>
      <c r="D409" s="251" t="s">
        <v>1541</v>
      </c>
      <c r="E409" s="252"/>
      <c r="G409" s="253"/>
      <c r="H409" s="254"/>
      <c r="I409" s="254"/>
      <c r="J409" s="254"/>
      <c r="K409" s="254"/>
    </row>
    <row r="410" spans="2:11" ht="18" customHeight="1" x14ac:dyDescent="0.15">
      <c r="B410" s="249">
        <v>405</v>
      </c>
      <c r="C410" s="255" t="s">
        <v>1063</v>
      </c>
      <c r="D410" s="251" t="s">
        <v>1064</v>
      </c>
      <c r="E410" s="252"/>
      <c r="G410" s="253"/>
      <c r="H410" s="254"/>
      <c r="I410" s="254"/>
      <c r="J410" s="254"/>
      <c r="K410" s="254"/>
    </row>
    <row r="411" spans="2:11" ht="18" customHeight="1" x14ac:dyDescent="0.15">
      <c r="B411" s="249">
        <v>406</v>
      </c>
      <c r="C411" s="255" t="s">
        <v>1065</v>
      </c>
      <c r="D411" s="251" t="s">
        <v>1066</v>
      </c>
      <c r="E411" s="252"/>
      <c r="G411" s="253"/>
      <c r="H411" s="254"/>
      <c r="I411" s="254"/>
      <c r="J411" s="254"/>
      <c r="K411" s="254"/>
    </row>
    <row r="412" spans="2:11" ht="18" customHeight="1" x14ac:dyDescent="0.15">
      <c r="B412" s="249">
        <v>407</v>
      </c>
      <c r="C412" s="255" t="s">
        <v>1542</v>
      </c>
      <c r="D412" s="251" t="s">
        <v>1543</v>
      </c>
      <c r="E412" s="252"/>
      <c r="G412" s="253"/>
      <c r="H412" s="254"/>
      <c r="I412" s="254"/>
      <c r="J412" s="254"/>
      <c r="K412" s="254"/>
    </row>
    <row r="413" spans="2:11" ht="18" customHeight="1" x14ac:dyDescent="0.15">
      <c r="B413" s="249">
        <v>408</v>
      </c>
      <c r="C413" s="255" t="s">
        <v>1544</v>
      </c>
      <c r="D413" s="251" t="s">
        <v>1545</v>
      </c>
      <c r="E413" s="252"/>
      <c r="G413" s="253"/>
      <c r="H413" s="254"/>
      <c r="I413" s="254"/>
      <c r="J413" s="254"/>
      <c r="K413" s="254"/>
    </row>
    <row r="414" spans="2:11" ht="18" customHeight="1" x14ac:dyDescent="0.15">
      <c r="B414" s="249">
        <v>409</v>
      </c>
      <c r="C414" s="255" t="s">
        <v>1546</v>
      </c>
      <c r="D414" s="251" t="s">
        <v>1547</v>
      </c>
      <c r="E414" s="252"/>
      <c r="G414" s="253"/>
      <c r="H414" s="254"/>
      <c r="I414" s="254"/>
      <c r="J414" s="254"/>
      <c r="K414" s="254"/>
    </row>
    <row r="415" spans="2:11" ht="18" customHeight="1" x14ac:dyDescent="0.15">
      <c r="B415" s="249">
        <v>410</v>
      </c>
      <c r="C415" s="255" t="s">
        <v>1067</v>
      </c>
      <c r="D415" s="251" t="s">
        <v>1068</v>
      </c>
      <c r="E415" s="252"/>
      <c r="G415" s="253"/>
      <c r="H415" s="254"/>
      <c r="I415" s="254"/>
      <c r="J415" s="254"/>
      <c r="K415" s="254"/>
    </row>
    <row r="416" spans="2:11" ht="18" customHeight="1" x14ac:dyDescent="0.15">
      <c r="B416" s="249">
        <v>411</v>
      </c>
      <c r="C416" s="255" t="s">
        <v>1548</v>
      </c>
      <c r="D416" s="251" t="s">
        <v>1549</v>
      </c>
      <c r="E416" s="252"/>
      <c r="G416" s="253"/>
      <c r="H416" s="254"/>
      <c r="I416" s="254"/>
      <c r="J416" s="254"/>
      <c r="K416" s="254"/>
    </row>
    <row r="417" spans="2:11" ht="18" customHeight="1" x14ac:dyDescent="0.15">
      <c r="B417" s="249">
        <v>412</v>
      </c>
      <c r="C417" s="255" t="s">
        <v>1069</v>
      </c>
      <c r="D417" s="251" t="s">
        <v>1070</v>
      </c>
      <c r="E417" s="252"/>
      <c r="G417" s="253"/>
      <c r="H417" s="254"/>
      <c r="I417" s="254"/>
      <c r="J417" s="254"/>
      <c r="K417" s="254"/>
    </row>
    <row r="418" spans="2:11" ht="18" customHeight="1" x14ac:dyDescent="0.15">
      <c r="B418" s="249">
        <v>413</v>
      </c>
      <c r="C418" s="255" t="s">
        <v>1071</v>
      </c>
      <c r="D418" s="251" t="s">
        <v>1072</v>
      </c>
      <c r="E418" s="252"/>
      <c r="G418" s="253"/>
      <c r="H418" s="254"/>
      <c r="I418" s="254"/>
      <c r="J418" s="254"/>
      <c r="K418" s="254"/>
    </row>
    <row r="419" spans="2:11" ht="18" customHeight="1" x14ac:dyDescent="0.15">
      <c r="B419" s="249">
        <v>414</v>
      </c>
      <c r="C419" s="255" t="s">
        <v>1073</v>
      </c>
      <c r="D419" s="251" t="s">
        <v>1074</v>
      </c>
      <c r="E419" s="252"/>
      <c r="G419" s="253"/>
      <c r="H419" s="254"/>
      <c r="I419" s="254"/>
      <c r="J419" s="254"/>
      <c r="K419" s="254"/>
    </row>
    <row r="420" spans="2:11" ht="18" customHeight="1" x14ac:dyDescent="0.15">
      <c r="B420" s="249">
        <v>415</v>
      </c>
      <c r="C420" s="255" t="s">
        <v>1075</v>
      </c>
      <c r="D420" s="251" t="s">
        <v>1076</v>
      </c>
      <c r="E420" s="252"/>
      <c r="G420" s="253"/>
      <c r="H420" s="254"/>
      <c r="I420" s="254"/>
      <c r="J420" s="254"/>
      <c r="K420" s="254"/>
    </row>
    <row r="421" spans="2:11" ht="18" customHeight="1" x14ac:dyDescent="0.15">
      <c r="B421" s="249">
        <v>416</v>
      </c>
      <c r="C421" s="255" t="s">
        <v>1077</v>
      </c>
      <c r="D421" s="251" t="s">
        <v>1078</v>
      </c>
      <c r="E421" s="252"/>
      <c r="G421" s="253"/>
      <c r="H421" s="254"/>
      <c r="I421" s="254"/>
      <c r="J421" s="254"/>
      <c r="K421" s="254"/>
    </row>
    <row r="422" spans="2:11" ht="18" customHeight="1" x14ac:dyDescent="0.15">
      <c r="B422" s="249">
        <v>417</v>
      </c>
      <c r="C422" s="255" t="s">
        <v>1550</v>
      </c>
      <c r="D422" s="251" t="s">
        <v>1551</v>
      </c>
      <c r="E422" s="252"/>
      <c r="G422" s="253"/>
      <c r="H422" s="254"/>
      <c r="I422" s="254"/>
      <c r="J422" s="254"/>
      <c r="K422" s="254"/>
    </row>
    <row r="423" spans="2:11" ht="18" customHeight="1" x14ac:dyDescent="0.15">
      <c r="B423" s="249">
        <v>418</v>
      </c>
      <c r="C423" s="255" t="s">
        <v>1079</v>
      </c>
      <c r="D423" s="251" t="s">
        <v>1080</v>
      </c>
      <c r="E423" s="252"/>
      <c r="G423" s="253"/>
      <c r="H423" s="254"/>
      <c r="I423" s="254"/>
      <c r="J423" s="254"/>
      <c r="K423" s="254"/>
    </row>
    <row r="424" spans="2:11" ht="18" customHeight="1" x14ac:dyDescent="0.15">
      <c r="B424" s="249">
        <v>419</v>
      </c>
      <c r="C424" s="255" t="s">
        <v>1552</v>
      </c>
      <c r="D424" s="251" t="s">
        <v>1553</v>
      </c>
      <c r="E424" s="252"/>
      <c r="G424" s="253"/>
      <c r="H424" s="254"/>
      <c r="I424" s="254"/>
      <c r="J424" s="254"/>
      <c r="K424" s="254"/>
    </row>
    <row r="425" spans="2:11" ht="18" customHeight="1" x14ac:dyDescent="0.15">
      <c r="B425" s="249">
        <v>420</v>
      </c>
      <c r="C425" s="255" t="s">
        <v>1554</v>
      </c>
      <c r="D425" s="251" t="s">
        <v>1555</v>
      </c>
      <c r="E425" s="252"/>
      <c r="G425" s="253"/>
      <c r="H425" s="254"/>
      <c r="I425" s="254"/>
      <c r="J425" s="254"/>
      <c r="K425" s="254"/>
    </row>
    <row r="426" spans="2:11" ht="18" customHeight="1" x14ac:dyDescent="0.15">
      <c r="B426" s="249">
        <v>421</v>
      </c>
      <c r="C426" s="255" t="s">
        <v>1081</v>
      </c>
      <c r="D426" s="251" t="s">
        <v>1082</v>
      </c>
      <c r="E426" s="252"/>
      <c r="G426" s="253"/>
      <c r="H426" s="254"/>
      <c r="I426" s="254"/>
      <c r="J426" s="254"/>
      <c r="K426" s="254"/>
    </row>
    <row r="427" spans="2:11" ht="18" customHeight="1" x14ac:dyDescent="0.15">
      <c r="B427" s="249">
        <v>422</v>
      </c>
      <c r="C427" s="255" t="s">
        <v>1083</v>
      </c>
      <c r="D427" s="251" t="s">
        <v>1084</v>
      </c>
      <c r="E427" s="252"/>
      <c r="G427" s="253"/>
      <c r="H427" s="254"/>
      <c r="I427" s="254"/>
      <c r="J427" s="254"/>
      <c r="K427" s="254"/>
    </row>
    <row r="428" spans="2:11" ht="18" customHeight="1" x14ac:dyDescent="0.15">
      <c r="B428" s="249">
        <v>423</v>
      </c>
      <c r="C428" s="255" t="s">
        <v>1085</v>
      </c>
      <c r="D428" s="251" t="s">
        <v>1086</v>
      </c>
      <c r="E428" s="252"/>
      <c r="G428" s="253"/>
      <c r="H428" s="254"/>
      <c r="I428" s="254"/>
      <c r="J428" s="254"/>
      <c r="K428" s="254"/>
    </row>
    <row r="429" spans="2:11" ht="18" customHeight="1" x14ac:dyDescent="0.15">
      <c r="B429" s="249">
        <v>424</v>
      </c>
      <c r="C429" s="255" t="s">
        <v>1087</v>
      </c>
      <c r="D429" s="251" t="s">
        <v>1088</v>
      </c>
      <c r="E429" s="252"/>
      <c r="G429" s="253"/>
      <c r="H429" s="254"/>
      <c r="I429" s="254"/>
      <c r="J429" s="254"/>
      <c r="K429" s="254"/>
    </row>
    <row r="430" spans="2:11" ht="18" customHeight="1" x14ac:dyDescent="0.15">
      <c r="B430" s="249">
        <v>425</v>
      </c>
      <c r="C430" s="255" t="s">
        <v>1089</v>
      </c>
      <c r="D430" s="251" t="s">
        <v>1090</v>
      </c>
      <c r="E430" s="252"/>
      <c r="G430" s="253"/>
      <c r="H430" s="254"/>
      <c r="I430" s="254"/>
      <c r="J430" s="254"/>
      <c r="K430" s="254"/>
    </row>
    <row r="431" spans="2:11" ht="18" customHeight="1" x14ac:dyDescent="0.15">
      <c r="B431" s="249">
        <v>426</v>
      </c>
      <c r="C431" s="255" t="s">
        <v>1091</v>
      </c>
      <c r="D431" s="251" t="s">
        <v>1092</v>
      </c>
      <c r="E431" s="252"/>
      <c r="G431" s="253"/>
      <c r="H431" s="254"/>
      <c r="I431" s="254"/>
      <c r="J431" s="254"/>
      <c r="K431" s="254"/>
    </row>
    <row r="432" spans="2:11" ht="18" customHeight="1" x14ac:dyDescent="0.15">
      <c r="B432" s="249">
        <v>427</v>
      </c>
      <c r="C432" s="255" t="s">
        <v>1093</v>
      </c>
      <c r="D432" s="251" t="s">
        <v>1094</v>
      </c>
      <c r="E432" s="252"/>
      <c r="G432" s="253"/>
      <c r="H432" s="254"/>
      <c r="I432" s="254"/>
      <c r="J432" s="254"/>
      <c r="K432" s="254"/>
    </row>
    <row r="433" spans="2:11" ht="18" customHeight="1" x14ac:dyDescent="0.15">
      <c r="B433" s="249">
        <v>428</v>
      </c>
      <c r="C433" s="255" t="s">
        <v>1095</v>
      </c>
      <c r="D433" s="251" t="s">
        <v>1096</v>
      </c>
      <c r="E433" s="252"/>
      <c r="G433" s="253"/>
      <c r="H433" s="254"/>
      <c r="I433" s="254"/>
      <c r="J433" s="254"/>
      <c r="K433" s="254"/>
    </row>
    <row r="434" spans="2:11" ht="18" customHeight="1" x14ac:dyDescent="0.15">
      <c r="B434" s="249">
        <v>429</v>
      </c>
      <c r="C434" s="255" t="s">
        <v>1556</v>
      </c>
      <c r="D434" s="251" t="s">
        <v>1557</v>
      </c>
      <c r="E434" s="252"/>
      <c r="G434" s="253"/>
      <c r="H434" s="254"/>
      <c r="I434" s="254"/>
      <c r="J434" s="254"/>
      <c r="K434" s="254"/>
    </row>
    <row r="435" spans="2:11" ht="18" customHeight="1" x14ac:dyDescent="0.15">
      <c r="B435" s="249">
        <v>430</v>
      </c>
      <c r="C435" s="255" t="s">
        <v>1097</v>
      </c>
      <c r="D435" s="251" t="s">
        <v>1098</v>
      </c>
      <c r="E435" s="252"/>
      <c r="G435" s="253"/>
      <c r="H435" s="254"/>
      <c r="I435" s="254"/>
      <c r="J435" s="254"/>
      <c r="K435" s="254"/>
    </row>
    <row r="436" spans="2:11" ht="18" customHeight="1" x14ac:dyDescent="0.15">
      <c r="B436" s="249">
        <v>431</v>
      </c>
      <c r="C436" s="255" t="s">
        <v>1558</v>
      </c>
      <c r="D436" s="251" t="s">
        <v>1559</v>
      </c>
      <c r="E436" s="252"/>
      <c r="G436" s="253"/>
      <c r="H436" s="254"/>
      <c r="I436" s="254"/>
      <c r="J436" s="254"/>
      <c r="K436" s="254"/>
    </row>
    <row r="437" spans="2:11" ht="18" customHeight="1" x14ac:dyDescent="0.15">
      <c r="B437" s="249">
        <v>432</v>
      </c>
      <c r="C437" s="255" t="s">
        <v>1099</v>
      </c>
      <c r="D437" s="251" t="s">
        <v>1100</v>
      </c>
      <c r="E437" s="252"/>
      <c r="G437" s="253"/>
      <c r="H437" s="254"/>
      <c r="I437" s="254"/>
      <c r="J437" s="254"/>
      <c r="K437" s="254"/>
    </row>
    <row r="438" spans="2:11" ht="18" customHeight="1" x14ac:dyDescent="0.15">
      <c r="B438" s="249">
        <v>433</v>
      </c>
      <c r="C438" s="255" t="s">
        <v>1101</v>
      </c>
      <c r="D438" s="251" t="s">
        <v>1102</v>
      </c>
      <c r="E438" s="252"/>
      <c r="G438" s="253"/>
      <c r="H438" s="254"/>
      <c r="I438" s="254"/>
      <c r="J438" s="254"/>
      <c r="K438" s="254"/>
    </row>
    <row r="439" spans="2:11" ht="18" customHeight="1" x14ac:dyDescent="0.15">
      <c r="B439" s="249">
        <v>434</v>
      </c>
      <c r="C439" s="255" t="s">
        <v>1103</v>
      </c>
      <c r="D439" s="251" t="s">
        <v>1104</v>
      </c>
      <c r="E439" s="252"/>
      <c r="G439" s="253"/>
      <c r="H439" s="254"/>
      <c r="I439" s="254"/>
      <c r="J439" s="254"/>
      <c r="K439" s="254"/>
    </row>
    <row r="440" spans="2:11" ht="18" customHeight="1" x14ac:dyDescent="0.15">
      <c r="B440" s="249">
        <v>435</v>
      </c>
      <c r="C440" s="255" t="s">
        <v>1105</v>
      </c>
      <c r="D440" s="251" t="s">
        <v>1106</v>
      </c>
      <c r="E440" s="252"/>
      <c r="G440" s="253"/>
      <c r="H440" s="254"/>
      <c r="I440" s="254"/>
      <c r="J440" s="254"/>
      <c r="K440" s="254"/>
    </row>
    <row r="441" spans="2:11" ht="18" customHeight="1" x14ac:dyDescent="0.15">
      <c r="B441" s="249">
        <v>436</v>
      </c>
      <c r="C441" s="255" t="s">
        <v>1107</v>
      </c>
      <c r="D441" s="251" t="s">
        <v>1108</v>
      </c>
      <c r="E441" s="252"/>
      <c r="G441" s="253"/>
      <c r="H441" s="254"/>
      <c r="I441" s="254"/>
      <c r="J441" s="254"/>
      <c r="K441" s="254"/>
    </row>
    <row r="442" spans="2:11" ht="18" customHeight="1" x14ac:dyDescent="0.15">
      <c r="B442" s="249">
        <v>437</v>
      </c>
      <c r="C442" s="255" t="s">
        <v>1109</v>
      </c>
      <c r="D442" s="251" t="s">
        <v>1110</v>
      </c>
      <c r="E442" s="252"/>
      <c r="G442" s="253"/>
      <c r="H442" s="254"/>
      <c r="I442" s="254"/>
      <c r="J442" s="254"/>
      <c r="K442" s="254"/>
    </row>
    <row r="443" spans="2:11" ht="18" customHeight="1" x14ac:dyDescent="0.15">
      <c r="B443" s="249">
        <v>438</v>
      </c>
      <c r="C443" s="255" t="s">
        <v>1111</v>
      </c>
      <c r="D443" s="251" t="s">
        <v>1112</v>
      </c>
      <c r="E443" s="252"/>
      <c r="G443" s="253"/>
      <c r="H443" s="254"/>
      <c r="I443" s="254"/>
      <c r="J443" s="254"/>
      <c r="K443" s="254"/>
    </row>
    <row r="444" spans="2:11" ht="18" customHeight="1" x14ac:dyDescent="0.15">
      <c r="B444" s="249">
        <v>439</v>
      </c>
      <c r="C444" s="255" t="s">
        <v>1113</v>
      </c>
      <c r="D444" s="251" t="s">
        <v>1560</v>
      </c>
      <c r="E444" s="252"/>
      <c r="G444" s="253"/>
      <c r="H444" s="254"/>
      <c r="I444" s="254"/>
      <c r="J444" s="254"/>
      <c r="K444" s="254"/>
    </row>
    <row r="445" spans="2:11" ht="18" customHeight="1" x14ac:dyDescent="0.15">
      <c r="B445" s="249">
        <v>440</v>
      </c>
      <c r="C445" s="255" t="s">
        <v>1114</v>
      </c>
      <c r="D445" s="251" t="s">
        <v>1115</v>
      </c>
      <c r="E445" s="252"/>
      <c r="G445" s="253"/>
      <c r="H445" s="254"/>
      <c r="I445" s="254"/>
      <c r="J445" s="254"/>
      <c r="K445" s="254"/>
    </row>
    <row r="446" spans="2:11" ht="18" customHeight="1" x14ac:dyDescent="0.15">
      <c r="B446" s="249">
        <v>441</v>
      </c>
      <c r="C446" s="255" t="s">
        <v>1116</v>
      </c>
      <c r="D446" s="251" t="s">
        <v>1117</v>
      </c>
      <c r="E446" s="252"/>
      <c r="G446" s="253"/>
      <c r="H446" s="254"/>
      <c r="I446" s="254"/>
      <c r="J446" s="254"/>
      <c r="K446" s="254"/>
    </row>
    <row r="447" spans="2:11" ht="18" customHeight="1" x14ac:dyDescent="0.15">
      <c r="B447" s="249">
        <v>442</v>
      </c>
      <c r="C447" s="255" t="s">
        <v>1118</v>
      </c>
      <c r="D447" s="251" t="s">
        <v>1119</v>
      </c>
      <c r="E447" s="252"/>
      <c r="G447" s="253"/>
      <c r="H447" s="254"/>
      <c r="I447" s="254"/>
      <c r="J447" s="254"/>
      <c r="K447" s="254"/>
    </row>
    <row r="448" spans="2:11" ht="18" customHeight="1" x14ac:dyDescent="0.15">
      <c r="B448" s="249">
        <v>443</v>
      </c>
      <c r="C448" s="255" t="s">
        <v>1120</v>
      </c>
      <c r="D448" s="251" t="s">
        <v>1121</v>
      </c>
      <c r="E448" s="252"/>
      <c r="G448" s="253"/>
      <c r="H448" s="254"/>
      <c r="I448" s="254"/>
      <c r="J448" s="254"/>
      <c r="K448" s="254"/>
    </row>
    <row r="449" spans="2:11" ht="18" customHeight="1" x14ac:dyDescent="0.15">
      <c r="B449" s="249">
        <v>444</v>
      </c>
      <c r="C449" s="255" t="s">
        <v>1122</v>
      </c>
      <c r="D449" s="251" t="s">
        <v>1123</v>
      </c>
      <c r="E449" s="252"/>
      <c r="G449" s="253"/>
      <c r="H449" s="254"/>
      <c r="I449" s="254"/>
      <c r="J449" s="254"/>
      <c r="K449" s="254"/>
    </row>
    <row r="450" spans="2:11" ht="18" customHeight="1" x14ac:dyDescent="0.15">
      <c r="B450" s="249">
        <v>445</v>
      </c>
      <c r="C450" s="255" t="s">
        <v>1124</v>
      </c>
      <c r="D450" s="251" t="s">
        <v>188</v>
      </c>
      <c r="E450" s="252"/>
      <c r="G450" s="253"/>
      <c r="H450" s="254"/>
      <c r="I450" s="254"/>
      <c r="J450" s="254"/>
      <c r="K450" s="254"/>
    </row>
    <row r="451" spans="2:11" ht="18" customHeight="1" x14ac:dyDescent="0.15">
      <c r="B451" s="249">
        <v>446</v>
      </c>
      <c r="C451" s="255" t="s">
        <v>1561</v>
      </c>
      <c r="D451" s="251" t="s">
        <v>1562</v>
      </c>
      <c r="E451" s="252"/>
      <c r="G451" s="253"/>
      <c r="H451" s="254"/>
      <c r="I451" s="254"/>
      <c r="J451" s="254"/>
      <c r="K451" s="254"/>
    </row>
    <row r="452" spans="2:11" ht="18" customHeight="1" x14ac:dyDescent="0.15">
      <c r="B452" s="249">
        <v>447</v>
      </c>
      <c r="C452" s="255" t="s">
        <v>1563</v>
      </c>
      <c r="D452" s="251" t="s">
        <v>1564</v>
      </c>
      <c r="E452" s="252"/>
      <c r="G452" s="253"/>
      <c r="H452" s="254"/>
      <c r="I452" s="254"/>
      <c r="J452" s="254"/>
      <c r="K452" s="254"/>
    </row>
    <row r="453" spans="2:11" ht="18" customHeight="1" x14ac:dyDescent="0.15">
      <c r="B453" s="249">
        <v>448</v>
      </c>
      <c r="C453" s="255" t="s">
        <v>1565</v>
      </c>
      <c r="D453" s="251" t="s">
        <v>1566</v>
      </c>
      <c r="E453" s="252"/>
      <c r="G453" s="253"/>
      <c r="H453" s="254"/>
      <c r="I453" s="254"/>
      <c r="J453" s="254"/>
      <c r="K453" s="254"/>
    </row>
    <row r="454" spans="2:11" ht="18" customHeight="1" x14ac:dyDescent="0.15">
      <c r="B454" s="249">
        <v>449</v>
      </c>
      <c r="C454" s="255" t="s">
        <v>1125</v>
      </c>
      <c r="D454" s="251" t="s">
        <v>1126</v>
      </c>
      <c r="E454" s="252"/>
      <c r="G454" s="253"/>
      <c r="H454" s="254"/>
      <c r="I454" s="254"/>
      <c r="J454" s="254"/>
      <c r="K454" s="254"/>
    </row>
    <row r="455" spans="2:11" ht="18" customHeight="1" x14ac:dyDescent="0.15">
      <c r="B455" s="249">
        <v>450</v>
      </c>
      <c r="C455" s="255" t="s">
        <v>1127</v>
      </c>
      <c r="D455" s="251" t="s">
        <v>1128</v>
      </c>
      <c r="E455" s="252"/>
      <c r="G455" s="253"/>
      <c r="H455" s="254"/>
      <c r="I455" s="254"/>
      <c r="J455" s="254"/>
      <c r="K455" s="254"/>
    </row>
    <row r="456" spans="2:11" ht="18" customHeight="1" x14ac:dyDescent="0.15">
      <c r="B456" s="249">
        <v>451</v>
      </c>
      <c r="C456" s="255" t="s">
        <v>1129</v>
      </c>
      <c r="D456" s="251" t="s">
        <v>1130</v>
      </c>
      <c r="E456" s="252"/>
      <c r="G456" s="253"/>
      <c r="H456" s="254"/>
      <c r="I456" s="254"/>
      <c r="J456" s="254"/>
      <c r="K456" s="254"/>
    </row>
    <row r="457" spans="2:11" ht="18" customHeight="1" x14ac:dyDescent="0.15">
      <c r="B457" s="249">
        <v>452</v>
      </c>
      <c r="C457" s="255" t="s">
        <v>1131</v>
      </c>
      <c r="D457" s="251" t="s">
        <v>1132</v>
      </c>
      <c r="E457" s="252"/>
      <c r="G457" s="253"/>
      <c r="H457" s="254"/>
      <c r="I457" s="254"/>
      <c r="J457" s="254"/>
      <c r="K457" s="254"/>
    </row>
    <row r="458" spans="2:11" ht="18" customHeight="1" x14ac:dyDescent="0.15">
      <c r="B458" s="249">
        <v>453</v>
      </c>
      <c r="C458" s="255" t="s">
        <v>1133</v>
      </c>
      <c r="D458" s="251" t="s">
        <v>1134</v>
      </c>
      <c r="E458" s="252"/>
      <c r="G458" s="253"/>
      <c r="H458" s="254"/>
      <c r="I458" s="254"/>
      <c r="J458" s="254"/>
      <c r="K458" s="254"/>
    </row>
    <row r="459" spans="2:11" ht="18" customHeight="1" x14ac:dyDescent="0.15">
      <c r="B459" s="249">
        <v>454</v>
      </c>
      <c r="C459" s="255" t="s">
        <v>1135</v>
      </c>
      <c r="D459" s="251" t="s">
        <v>1136</v>
      </c>
      <c r="E459" s="252"/>
      <c r="G459" s="253"/>
      <c r="H459" s="254"/>
      <c r="I459" s="254"/>
      <c r="J459" s="254"/>
      <c r="K459" s="254"/>
    </row>
    <row r="460" spans="2:11" ht="18" customHeight="1" x14ac:dyDescent="0.15">
      <c r="B460" s="249">
        <v>455</v>
      </c>
      <c r="C460" s="255" t="s">
        <v>1137</v>
      </c>
      <c r="D460" s="251" t="s">
        <v>1138</v>
      </c>
      <c r="E460" s="252"/>
      <c r="G460" s="253"/>
      <c r="H460" s="254"/>
      <c r="I460" s="254"/>
      <c r="J460" s="254"/>
      <c r="K460" s="254"/>
    </row>
    <row r="461" spans="2:11" ht="18" customHeight="1" x14ac:dyDescent="0.15">
      <c r="B461" s="249">
        <v>456</v>
      </c>
      <c r="C461" s="255" t="s">
        <v>1139</v>
      </c>
      <c r="D461" s="251" t="s">
        <v>1140</v>
      </c>
      <c r="E461" s="252"/>
      <c r="G461" s="253"/>
      <c r="H461" s="254"/>
      <c r="I461" s="254"/>
      <c r="J461" s="254"/>
      <c r="K461" s="254"/>
    </row>
    <row r="462" spans="2:11" ht="18" customHeight="1" x14ac:dyDescent="0.15">
      <c r="B462" s="249">
        <v>457</v>
      </c>
      <c r="C462" s="255" t="s">
        <v>1141</v>
      </c>
      <c r="D462" s="251" t="s">
        <v>1142</v>
      </c>
      <c r="E462" s="252"/>
      <c r="G462" s="253"/>
      <c r="H462" s="254"/>
      <c r="I462" s="254"/>
      <c r="J462" s="254"/>
      <c r="K462" s="254"/>
    </row>
    <row r="463" spans="2:11" ht="18" customHeight="1" x14ac:dyDescent="0.15">
      <c r="B463" s="249">
        <v>458</v>
      </c>
      <c r="C463" s="255" t="s">
        <v>1143</v>
      </c>
      <c r="D463" s="251" t="s">
        <v>1144</v>
      </c>
      <c r="E463" s="252"/>
      <c r="G463" s="253"/>
      <c r="H463" s="254"/>
      <c r="I463" s="254"/>
      <c r="J463" s="254"/>
      <c r="K463" s="254"/>
    </row>
    <row r="464" spans="2:11" ht="18" customHeight="1" x14ac:dyDescent="0.15">
      <c r="B464" s="249">
        <v>459</v>
      </c>
      <c r="C464" s="255" t="s">
        <v>1145</v>
      </c>
      <c r="D464" s="251" t="s">
        <v>1146</v>
      </c>
      <c r="E464" s="252"/>
      <c r="G464" s="253"/>
      <c r="H464" s="254"/>
      <c r="I464" s="254"/>
      <c r="J464" s="254"/>
      <c r="K464" s="254"/>
    </row>
    <row r="465" spans="2:11" ht="18" customHeight="1" x14ac:dyDescent="0.15">
      <c r="B465" s="249">
        <v>460</v>
      </c>
      <c r="C465" s="255" t="s">
        <v>1147</v>
      </c>
      <c r="D465" s="251" t="s">
        <v>1148</v>
      </c>
      <c r="E465" s="252"/>
      <c r="G465" s="253"/>
      <c r="H465" s="254"/>
      <c r="I465" s="254"/>
      <c r="J465" s="254"/>
      <c r="K465" s="254"/>
    </row>
    <row r="466" spans="2:11" ht="18" customHeight="1" x14ac:dyDescent="0.15">
      <c r="B466" s="249">
        <v>461</v>
      </c>
      <c r="C466" s="255" t="s">
        <v>1149</v>
      </c>
      <c r="D466" s="251" t="s">
        <v>1150</v>
      </c>
      <c r="E466" s="252"/>
      <c r="G466" s="253"/>
      <c r="H466" s="254"/>
      <c r="I466" s="254"/>
      <c r="J466" s="254"/>
      <c r="K466" s="254"/>
    </row>
    <row r="467" spans="2:11" ht="18" customHeight="1" x14ac:dyDescent="0.15">
      <c r="B467" s="249">
        <v>462</v>
      </c>
      <c r="C467" s="255" t="s">
        <v>1151</v>
      </c>
      <c r="D467" s="251" t="s">
        <v>1152</v>
      </c>
      <c r="E467" s="252"/>
      <c r="G467" s="253"/>
      <c r="H467" s="254"/>
      <c r="I467" s="254"/>
      <c r="J467" s="254"/>
      <c r="K467" s="254"/>
    </row>
    <row r="468" spans="2:11" ht="18" customHeight="1" x14ac:dyDescent="0.15">
      <c r="B468" s="249">
        <v>463</v>
      </c>
      <c r="C468" s="255" t="s">
        <v>1153</v>
      </c>
      <c r="D468" s="251" t="s">
        <v>1154</v>
      </c>
      <c r="E468" s="252"/>
      <c r="G468" s="253"/>
      <c r="H468" s="254"/>
      <c r="I468" s="254"/>
      <c r="J468" s="254"/>
      <c r="K468" s="254"/>
    </row>
    <row r="469" spans="2:11" ht="18" customHeight="1" x14ac:dyDescent="0.15">
      <c r="B469" s="249">
        <v>464</v>
      </c>
      <c r="C469" s="255" t="s">
        <v>1155</v>
      </c>
      <c r="D469" s="251" t="s">
        <v>1156</v>
      </c>
      <c r="E469" s="252"/>
      <c r="G469" s="253"/>
      <c r="H469" s="254"/>
      <c r="I469" s="254"/>
      <c r="J469" s="254"/>
      <c r="K469" s="254"/>
    </row>
    <row r="470" spans="2:11" ht="18" customHeight="1" x14ac:dyDescent="0.15">
      <c r="B470" s="249">
        <v>465</v>
      </c>
      <c r="C470" s="255" t="s">
        <v>1157</v>
      </c>
      <c r="D470" s="251" t="s">
        <v>1158</v>
      </c>
      <c r="E470" s="252"/>
      <c r="G470" s="253"/>
      <c r="H470" s="254"/>
      <c r="I470" s="254"/>
      <c r="J470" s="254"/>
      <c r="K470" s="254"/>
    </row>
    <row r="471" spans="2:11" ht="18" customHeight="1" x14ac:dyDescent="0.15">
      <c r="B471" s="249">
        <v>466</v>
      </c>
      <c r="C471" s="255" t="s">
        <v>1159</v>
      </c>
      <c r="D471" s="251" t="s">
        <v>1160</v>
      </c>
      <c r="E471" s="252"/>
      <c r="G471" s="253"/>
      <c r="H471" s="254"/>
      <c r="I471" s="254"/>
      <c r="J471" s="254"/>
      <c r="K471" s="254"/>
    </row>
    <row r="472" spans="2:11" ht="18" customHeight="1" x14ac:dyDescent="0.15">
      <c r="B472" s="249">
        <v>467</v>
      </c>
      <c r="C472" s="255" t="s">
        <v>1161</v>
      </c>
      <c r="D472" s="251" t="s">
        <v>1162</v>
      </c>
      <c r="E472" s="252"/>
      <c r="G472" s="253"/>
      <c r="H472" s="254"/>
      <c r="I472" s="254"/>
      <c r="J472" s="254"/>
      <c r="K472" s="254"/>
    </row>
    <row r="473" spans="2:11" ht="18" customHeight="1" x14ac:dyDescent="0.15">
      <c r="B473" s="249">
        <v>468</v>
      </c>
      <c r="C473" s="255" t="s">
        <v>1163</v>
      </c>
      <c r="D473" s="251" t="s">
        <v>1164</v>
      </c>
      <c r="E473" s="252"/>
      <c r="G473" s="253"/>
      <c r="H473" s="254"/>
      <c r="I473" s="254"/>
      <c r="J473" s="254"/>
      <c r="K473" s="254"/>
    </row>
    <row r="474" spans="2:11" ht="18" customHeight="1" x14ac:dyDescent="0.15">
      <c r="B474" s="249">
        <v>469</v>
      </c>
      <c r="C474" s="255" t="s">
        <v>1165</v>
      </c>
      <c r="D474" s="251" t="s">
        <v>1166</v>
      </c>
      <c r="E474" s="252"/>
      <c r="G474" s="253"/>
      <c r="H474" s="254"/>
      <c r="I474" s="254"/>
      <c r="J474" s="254"/>
      <c r="K474" s="254"/>
    </row>
    <row r="475" spans="2:11" ht="18" customHeight="1" x14ac:dyDescent="0.15">
      <c r="B475" s="249">
        <v>470</v>
      </c>
      <c r="C475" s="255" t="s">
        <v>1167</v>
      </c>
      <c r="D475" s="251" t="s">
        <v>1168</v>
      </c>
      <c r="E475" s="252"/>
      <c r="G475" s="253"/>
      <c r="H475" s="254"/>
      <c r="I475" s="254"/>
      <c r="J475" s="254"/>
      <c r="K475" s="254"/>
    </row>
    <row r="476" spans="2:11" ht="18" customHeight="1" x14ac:dyDescent="0.15">
      <c r="B476" s="249">
        <v>471</v>
      </c>
      <c r="C476" s="255" t="s">
        <v>1169</v>
      </c>
      <c r="D476" s="251" t="s">
        <v>1170</v>
      </c>
      <c r="E476" s="252"/>
      <c r="G476" s="253"/>
      <c r="H476" s="254"/>
      <c r="I476" s="254"/>
      <c r="J476" s="254"/>
      <c r="K476" s="254"/>
    </row>
    <row r="477" spans="2:11" ht="18" customHeight="1" x14ac:dyDescent="0.15">
      <c r="B477" s="249">
        <v>472</v>
      </c>
      <c r="C477" s="255" t="s">
        <v>1171</v>
      </c>
      <c r="D477" s="251" t="s">
        <v>1172</v>
      </c>
      <c r="E477" s="252"/>
      <c r="G477" s="253"/>
      <c r="H477" s="254"/>
      <c r="I477" s="254"/>
      <c r="J477" s="254"/>
      <c r="K477" s="254"/>
    </row>
    <row r="478" spans="2:11" ht="18" customHeight="1" x14ac:dyDescent="0.15">
      <c r="B478" s="249">
        <v>473</v>
      </c>
      <c r="C478" s="255" t="s">
        <v>1173</v>
      </c>
      <c r="D478" s="251" t="s">
        <v>1174</v>
      </c>
      <c r="E478" s="252"/>
      <c r="G478" s="253"/>
      <c r="H478" s="254"/>
      <c r="I478" s="254"/>
      <c r="J478" s="254"/>
      <c r="K478" s="254"/>
    </row>
    <row r="479" spans="2:11" ht="18" customHeight="1" x14ac:dyDescent="0.15">
      <c r="B479" s="249">
        <v>474</v>
      </c>
      <c r="C479" s="255" t="s">
        <v>1175</v>
      </c>
      <c r="D479" s="251" t="s">
        <v>1176</v>
      </c>
      <c r="E479" s="252"/>
      <c r="G479" s="253"/>
      <c r="H479" s="254"/>
      <c r="I479" s="254"/>
      <c r="J479" s="254"/>
      <c r="K479" s="254"/>
    </row>
    <row r="480" spans="2:11" ht="18" customHeight="1" x14ac:dyDescent="0.15">
      <c r="B480" s="249">
        <v>475</v>
      </c>
      <c r="C480" s="255" t="s">
        <v>1177</v>
      </c>
      <c r="D480" s="251" t="s">
        <v>1178</v>
      </c>
      <c r="E480" s="252"/>
      <c r="G480" s="253"/>
      <c r="H480" s="254"/>
      <c r="I480" s="254"/>
      <c r="J480" s="254"/>
      <c r="K480" s="254"/>
    </row>
    <row r="481" spans="2:11" ht="18" customHeight="1" x14ac:dyDescent="0.15">
      <c r="B481" s="249">
        <v>476</v>
      </c>
      <c r="C481" s="255" t="s">
        <v>1179</v>
      </c>
      <c r="D481" s="251" t="s">
        <v>182</v>
      </c>
      <c r="E481" s="252"/>
      <c r="G481" s="253"/>
      <c r="H481" s="254"/>
      <c r="I481" s="254"/>
      <c r="J481" s="254"/>
      <c r="K481" s="254"/>
    </row>
    <row r="482" spans="2:11" ht="18" customHeight="1" x14ac:dyDescent="0.15">
      <c r="B482" s="249">
        <v>477</v>
      </c>
      <c r="C482" s="255" t="s">
        <v>1180</v>
      </c>
      <c r="D482" s="251" t="s">
        <v>184</v>
      </c>
      <c r="E482" s="252"/>
      <c r="G482" s="253"/>
      <c r="H482" s="254"/>
      <c r="I482" s="254"/>
      <c r="J482" s="254"/>
      <c r="K482" s="254"/>
    </row>
    <row r="483" spans="2:11" ht="18" customHeight="1" x14ac:dyDescent="0.15">
      <c r="B483" s="249">
        <v>478</v>
      </c>
      <c r="C483" s="255" t="s">
        <v>1181</v>
      </c>
      <c r="D483" s="251" t="s">
        <v>1182</v>
      </c>
      <c r="E483" s="252"/>
      <c r="G483" s="253"/>
      <c r="H483" s="254"/>
      <c r="I483" s="254"/>
      <c r="J483" s="254"/>
      <c r="K483" s="254"/>
    </row>
    <row r="484" spans="2:11" ht="18" customHeight="1" x14ac:dyDescent="0.15">
      <c r="B484" s="249">
        <v>479</v>
      </c>
      <c r="C484" s="255" t="s">
        <v>1183</v>
      </c>
      <c r="D484" s="251" t="s">
        <v>1184</v>
      </c>
      <c r="E484" s="252"/>
      <c r="G484" s="253"/>
      <c r="H484" s="254"/>
      <c r="I484" s="254"/>
      <c r="J484" s="254"/>
      <c r="K484" s="254"/>
    </row>
    <row r="485" spans="2:11" ht="18" customHeight="1" x14ac:dyDescent="0.15">
      <c r="B485" s="249">
        <v>480</v>
      </c>
      <c r="C485" s="255" t="s">
        <v>1185</v>
      </c>
      <c r="D485" s="251" t="s">
        <v>1186</v>
      </c>
      <c r="E485" s="252"/>
      <c r="G485" s="253"/>
      <c r="H485" s="254"/>
      <c r="I485" s="254"/>
      <c r="J485" s="254"/>
      <c r="K485" s="254"/>
    </row>
    <row r="486" spans="2:11" ht="18" customHeight="1" x14ac:dyDescent="0.15">
      <c r="B486" s="249">
        <v>481</v>
      </c>
      <c r="C486" s="255" t="s">
        <v>1187</v>
      </c>
      <c r="D486" s="251" t="s">
        <v>1188</v>
      </c>
      <c r="E486" s="252"/>
      <c r="G486" s="253"/>
      <c r="H486" s="254"/>
      <c r="I486" s="254"/>
      <c r="J486" s="254"/>
      <c r="K486" s="254"/>
    </row>
    <row r="487" spans="2:11" ht="18" customHeight="1" x14ac:dyDescent="0.15">
      <c r="B487" s="249">
        <v>482</v>
      </c>
      <c r="C487" s="255" t="s">
        <v>1189</v>
      </c>
      <c r="D487" s="251" t="s">
        <v>1190</v>
      </c>
      <c r="E487" s="252"/>
      <c r="G487" s="253"/>
      <c r="H487" s="254"/>
      <c r="I487" s="254"/>
      <c r="J487" s="254"/>
      <c r="K487" s="254"/>
    </row>
    <row r="488" spans="2:11" ht="18" customHeight="1" x14ac:dyDescent="0.15">
      <c r="B488" s="249">
        <v>483</v>
      </c>
      <c r="C488" s="255" t="s">
        <v>1191</v>
      </c>
      <c r="D488" s="251" t="s">
        <v>1192</v>
      </c>
      <c r="E488" s="252"/>
      <c r="G488" s="253"/>
      <c r="H488" s="254"/>
      <c r="I488" s="254"/>
      <c r="J488" s="254"/>
      <c r="K488" s="254"/>
    </row>
    <row r="489" spans="2:11" ht="18" customHeight="1" x14ac:dyDescent="0.15">
      <c r="B489" s="249">
        <v>484</v>
      </c>
      <c r="C489" s="255" t="s">
        <v>1193</v>
      </c>
      <c r="D489" s="251" t="s">
        <v>1567</v>
      </c>
      <c r="E489" s="252"/>
      <c r="G489" s="253"/>
      <c r="H489" s="254"/>
      <c r="I489" s="254"/>
      <c r="J489" s="254"/>
      <c r="K489" s="254"/>
    </row>
    <row r="490" spans="2:11" ht="18" customHeight="1" x14ac:dyDescent="0.15">
      <c r="B490" s="249">
        <v>485</v>
      </c>
      <c r="C490" s="255" t="s">
        <v>1194</v>
      </c>
      <c r="D490" s="251" t="s">
        <v>1195</v>
      </c>
      <c r="E490" s="252"/>
      <c r="G490" s="253"/>
      <c r="H490" s="254"/>
      <c r="I490" s="254"/>
      <c r="J490" s="254"/>
      <c r="K490" s="254"/>
    </row>
    <row r="491" spans="2:11" ht="18" customHeight="1" x14ac:dyDescent="0.15">
      <c r="B491" s="249">
        <v>486</v>
      </c>
      <c r="C491" s="255" t="s">
        <v>1196</v>
      </c>
      <c r="D491" s="251" t="s">
        <v>1197</v>
      </c>
      <c r="E491" s="252"/>
      <c r="G491" s="253"/>
      <c r="H491" s="254"/>
      <c r="I491" s="254"/>
      <c r="J491" s="254"/>
      <c r="K491" s="254"/>
    </row>
    <row r="492" spans="2:11" ht="18" customHeight="1" x14ac:dyDescent="0.15">
      <c r="B492" s="249">
        <v>487</v>
      </c>
      <c r="C492" s="255" t="s">
        <v>1568</v>
      </c>
      <c r="D492" s="251" t="s">
        <v>1569</v>
      </c>
      <c r="E492" s="252"/>
      <c r="G492" s="253"/>
      <c r="H492" s="254"/>
      <c r="I492" s="254"/>
      <c r="J492" s="254"/>
      <c r="K492" s="254"/>
    </row>
    <row r="493" spans="2:11" ht="18" customHeight="1" x14ac:dyDescent="0.15">
      <c r="B493" s="249">
        <v>488</v>
      </c>
      <c r="C493" s="255" t="s">
        <v>1198</v>
      </c>
      <c r="D493" s="251" t="s">
        <v>1199</v>
      </c>
      <c r="E493" s="252"/>
      <c r="G493" s="253"/>
      <c r="H493" s="254"/>
      <c r="I493" s="254"/>
      <c r="J493" s="254"/>
      <c r="K493" s="254"/>
    </row>
    <row r="494" spans="2:11" ht="18" customHeight="1" x14ac:dyDescent="0.15">
      <c r="B494" s="249">
        <v>489</v>
      </c>
      <c r="C494" s="255" t="s">
        <v>1200</v>
      </c>
      <c r="D494" s="251" t="s">
        <v>1201</v>
      </c>
      <c r="E494" s="252"/>
      <c r="G494" s="253"/>
      <c r="H494" s="254"/>
      <c r="I494" s="254"/>
      <c r="J494" s="254"/>
      <c r="K494" s="254"/>
    </row>
    <row r="495" spans="2:11" ht="18" customHeight="1" x14ac:dyDescent="0.15">
      <c r="B495" s="249">
        <v>490</v>
      </c>
      <c r="C495" s="255" t="s">
        <v>1202</v>
      </c>
      <c r="D495" s="251" t="s">
        <v>1203</v>
      </c>
      <c r="E495" s="252"/>
      <c r="G495" s="253"/>
      <c r="H495" s="254"/>
      <c r="I495" s="254"/>
      <c r="J495" s="254"/>
      <c r="K495" s="254"/>
    </row>
    <row r="496" spans="2:11" ht="18" customHeight="1" x14ac:dyDescent="0.15">
      <c r="B496" s="249">
        <v>491</v>
      </c>
      <c r="C496" s="255" t="s">
        <v>1204</v>
      </c>
      <c r="D496" s="251" t="s">
        <v>1205</v>
      </c>
      <c r="E496" s="252"/>
      <c r="G496" s="253"/>
      <c r="H496" s="254"/>
      <c r="I496" s="254"/>
      <c r="J496" s="254"/>
      <c r="K496" s="254"/>
    </row>
    <row r="497" spans="2:11" ht="18" customHeight="1" x14ac:dyDescent="0.15">
      <c r="B497" s="249">
        <v>492</v>
      </c>
      <c r="C497" s="255" t="s">
        <v>1206</v>
      </c>
      <c r="D497" s="251" t="s">
        <v>1207</v>
      </c>
      <c r="E497" s="252"/>
      <c r="G497" s="253"/>
      <c r="H497" s="254"/>
      <c r="I497" s="254"/>
      <c r="J497" s="254"/>
      <c r="K497" s="254"/>
    </row>
    <row r="498" spans="2:11" ht="18" customHeight="1" x14ac:dyDescent="0.15">
      <c r="B498" s="249">
        <v>493</v>
      </c>
      <c r="C498" s="255" t="s">
        <v>1208</v>
      </c>
      <c r="D498" s="251" t="s">
        <v>1209</v>
      </c>
      <c r="E498" s="252"/>
      <c r="G498" s="253"/>
      <c r="H498" s="254"/>
      <c r="I498" s="254"/>
      <c r="J498" s="254"/>
      <c r="K498" s="254"/>
    </row>
    <row r="499" spans="2:11" ht="18" customHeight="1" x14ac:dyDescent="0.15">
      <c r="B499" s="249">
        <v>494</v>
      </c>
      <c r="C499" s="255" t="s">
        <v>1210</v>
      </c>
      <c r="D499" s="251" t="s">
        <v>190</v>
      </c>
      <c r="E499" s="252"/>
      <c r="G499" s="253"/>
      <c r="H499" s="254"/>
      <c r="I499" s="254"/>
      <c r="J499" s="254"/>
      <c r="K499" s="254"/>
    </row>
    <row r="500" spans="2:11" ht="18" customHeight="1" x14ac:dyDescent="0.15">
      <c r="B500" s="249">
        <v>495</v>
      </c>
      <c r="C500" s="255" t="s">
        <v>1211</v>
      </c>
      <c r="D500" s="251" t="s">
        <v>1212</v>
      </c>
      <c r="E500" s="252"/>
      <c r="G500" s="253"/>
      <c r="H500" s="254"/>
      <c r="I500" s="254"/>
      <c r="J500" s="254"/>
      <c r="K500" s="254"/>
    </row>
    <row r="501" spans="2:11" ht="18" customHeight="1" x14ac:dyDescent="0.15">
      <c r="B501" s="249">
        <v>496</v>
      </c>
      <c r="C501" s="255" t="s">
        <v>1213</v>
      </c>
      <c r="D501" s="251" t="s">
        <v>1214</v>
      </c>
      <c r="E501" s="252"/>
      <c r="G501" s="253"/>
      <c r="H501" s="254"/>
      <c r="I501" s="254"/>
      <c r="J501" s="254"/>
      <c r="K501" s="254"/>
    </row>
    <row r="502" spans="2:11" ht="18" customHeight="1" x14ac:dyDescent="0.15">
      <c r="B502" s="249">
        <v>497</v>
      </c>
      <c r="C502" s="255" t="s">
        <v>1215</v>
      </c>
      <c r="D502" s="251" t="s">
        <v>1216</v>
      </c>
      <c r="E502" s="252"/>
      <c r="G502" s="253"/>
      <c r="H502" s="254"/>
      <c r="I502" s="254"/>
      <c r="J502" s="254"/>
      <c r="K502" s="254"/>
    </row>
    <row r="503" spans="2:11" ht="18" customHeight="1" x14ac:dyDescent="0.15">
      <c r="B503" s="249">
        <v>498</v>
      </c>
      <c r="C503" s="255" t="s">
        <v>1217</v>
      </c>
      <c r="D503" s="251" t="s">
        <v>1218</v>
      </c>
      <c r="E503" s="252"/>
      <c r="G503" s="253"/>
      <c r="H503" s="254"/>
      <c r="I503" s="254"/>
      <c r="J503" s="254"/>
      <c r="K503" s="254"/>
    </row>
    <row r="504" spans="2:11" ht="18" customHeight="1" x14ac:dyDescent="0.15">
      <c r="B504" s="249">
        <v>499</v>
      </c>
      <c r="C504" s="255" t="s">
        <v>1219</v>
      </c>
      <c r="D504" s="251" t="s">
        <v>1220</v>
      </c>
      <c r="E504" s="252"/>
      <c r="G504" s="253"/>
      <c r="H504" s="254"/>
      <c r="I504" s="254"/>
      <c r="J504" s="254"/>
      <c r="K504" s="254"/>
    </row>
    <row r="505" spans="2:11" ht="18" customHeight="1" x14ac:dyDescent="0.15">
      <c r="B505" s="249">
        <v>500</v>
      </c>
      <c r="C505" s="255" t="s">
        <v>1221</v>
      </c>
      <c r="D505" s="251" t="s">
        <v>1222</v>
      </c>
      <c r="E505" s="252"/>
      <c r="G505" s="253"/>
      <c r="H505" s="254"/>
      <c r="I505" s="254"/>
      <c r="J505" s="254"/>
      <c r="K505" s="254"/>
    </row>
    <row r="506" spans="2:11" ht="18" customHeight="1" x14ac:dyDescent="0.15">
      <c r="B506" s="249">
        <v>501</v>
      </c>
      <c r="C506" s="255" t="s">
        <v>1223</v>
      </c>
      <c r="D506" s="251" t="s">
        <v>1224</v>
      </c>
      <c r="E506" s="252"/>
      <c r="G506" s="253"/>
      <c r="H506" s="254"/>
      <c r="I506" s="254"/>
      <c r="J506" s="254"/>
      <c r="K506" s="254"/>
    </row>
    <row r="507" spans="2:11" ht="18" customHeight="1" x14ac:dyDescent="0.15">
      <c r="B507" s="249">
        <v>502</v>
      </c>
      <c r="C507" s="255" t="s">
        <v>1225</v>
      </c>
      <c r="D507" s="251" t="s">
        <v>1226</v>
      </c>
      <c r="E507" s="252"/>
      <c r="G507" s="253"/>
      <c r="H507" s="254"/>
      <c r="I507" s="254"/>
      <c r="J507" s="254"/>
      <c r="K507" s="254"/>
    </row>
    <row r="508" spans="2:11" ht="18" customHeight="1" x14ac:dyDescent="0.15">
      <c r="B508" s="249">
        <v>503</v>
      </c>
      <c r="C508" s="255" t="s">
        <v>1227</v>
      </c>
      <c r="D508" s="251" t="s">
        <v>1228</v>
      </c>
      <c r="E508" s="252"/>
      <c r="G508" s="253"/>
      <c r="H508" s="254"/>
      <c r="I508" s="254"/>
      <c r="J508" s="254"/>
      <c r="K508" s="254"/>
    </row>
    <row r="509" spans="2:11" ht="18" customHeight="1" x14ac:dyDescent="0.15">
      <c r="B509" s="249">
        <v>504</v>
      </c>
      <c r="C509" s="255" t="s">
        <v>1570</v>
      </c>
      <c r="D509" s="251" t="s">
        <v>1571</v>
      </c>
      <c r="E509" s="252"/>
      <c r="G509" s="253"/>
      <c r="H509" s="254"/>
      <c r="I509" s="254"/>
      <c r="J509" s="254"/>
      <c r="K509" s="254"/>
    </row>
    <row r="510" spans="2:11" ht="18" customHeight="1" x14ac:dyDescent="0.15">
      <c r="B510" s="249">
        <v>505</v>
      </c>
      <c r="C510" s="255" t="s">
        <v>1229</v>
      </c>
      <c r="D510" s="251" t="s">
        <v>1230</v>
      </c>
      <c r="E510" s="252"/>
      <c r="G510" s="253"/>
      <c r="H510" s="254"/>
      <c r="I510" s="254"/>
      <c r="J510" s="254"/>
      <c r="K510" s="254"/>
    </row>
    <row r="511" spans="2:11" ht="18" customHeight="1" x14ac:dyDescent="0.15">
      <c r="B511" s="249">
        <v>506</v>
      </c>
      <c r="C511" s="255" t="s">
        <v>1231</v>
      </c>
      <c r="D511" s="251" t="s">
        <v>1232</v>
      </c>
      <c r="E511" s="252"/>
      <c r="G511" s="253"/>
      <c r="H511" s="254"/>
      <c r="I511" s="254"/>
      <c r="J511" s="254"/>
      <c r="K511" s="254"/>
    </row>
    <row r="512" spans="2:11" ht="18" customHeight="1" x14ac:dyDescent="0.15">
      <c r="B512" s="249">
        <v>507</v>
      </c>
      <c r="C512" s="255" t="s">
        <v>1233</v>
      </c>
      <c r="D512" s="251" t="s">
        <v>1234</v>
      </c>
      <c r="E512" s="252"/>
      <c r="G512" s="253"/>
      <c r="H512" s="254"/>
      <c r="I512" s="254"/>
      <c r="J512" s="254"/>
      <c r="K512" s="254"/>
    </row>
    <row r="513" spans="2:11" ht="18" customHeight="1" x14ac:dyDescent="0.15">
      <c r="B513" s="249">
        <v>508</v>
      </c>
      <c r="C513" s="255" t="s">
        <v>1235</v>
      </c>
      <c r="D513" s="251" t="s">
        <v>1236</v>
      </c>
      <c r="E513" s="252"/>
      <c r="G513" s="253"/>
      <c r="H513" s="254"/>
      <c r="I513" s="254"/>
      <c r="J513" s="254"/>
      <c r="K513" s="254"/>
    </row>
    <row r="514" spans="2:11" ht="18" customHeight="1" x14ac:dyDescent="0.15">
      <c r="B514" s="249">
        <v>509</v>
      </c>
      <c r="C514" s="255" t="s">
        <v>1237</v>
      </c>
      <c r="D514" s="251" t="s">
        <v>1238</v>
      </c>
      <c r="E514" s="252"/>
      <c r="G514" s="253"/>
      <c r="H514" s="254"/>
      <c r="I514" s="254"/>
      <c r="J514" s="254"/>
      <c r="K514" s="254"/>
    </row>
    <row r="515" spans="2:11" ht="18" customHeight="1" x14ac:dyDescent="0.15">
      <c r="B515" s="249">
        <v>510</v>
      </c>
      <c r="C515" s="255" t="s">
        <v>1239</v>
      </c>
      <c r="D515" s="251" t="s">
        <v>1240</v>
      </c>
      <c r="E515" s="252"/>
      <c r="G515" s="253"/>
      <c r="H515" s="254"/>
      <c r="I515" s="254"/>
      <c r="J515" s="254"/>
      <c r="K515" s="254"/>
    </row>
    <row r="516" spans="2:11" ht="18" customHeight="1" x14ac:dyDescent="0.15">
      <c r="B516" s="249">
        <v>511</v>
      </c>
      <c r="C516" s="255" t="s">
        <v>1241</v>
      </c>
      <c r="D516" s="251" t="s">
        <v>1242</v>
      </c>
      <c r="E516" s="252"/>
      <c r="G516" s="253"/>
      <c r="H516" s="254"/>
      <c r="I516" s="254"/>
      <c r="J516" s="254"/>
      <c r="K516" s="254"/>
    </row>
    <row r="517" spans="2:11" ht="18" customHeight="1" x14ac:dyDescent="0.15">
      <c r="B517" s="249">
        <v>512</v>
      </c>
      <c r="C517" s="255" t="s">
        <v>1243</v>
      </c>
      <c r="D517" s="251" t="s">
        <v>1244</v>
      </c>
      <c r="E517" s="252"/>
      <c r="G517" s="253"/>
      <c r="H517" s="254"/>
      <c r="I517" s="254"/>
      <c r="J517" s="254"/>
      <c r="K517" s="254"/>
    </row>
    <row r="518" spans="2:11" ht="18" customHeight="1" x14ac:dyDescent="0.15">
      <c r="B518" s="249">
        <v>513</v>
      </c>
      <c r="C518" s="255" t="s">
        <v>1245</v>
      </c>
      <c r="D518" s="251" t="s">
        <v>1246</v>
      </c>
      <c r="E518" s="252"/>
      <c r="G518" s="253"/>
      <c r="H518" s="254"/>
      <c r="I518" s="254"/>
      <c r="J518" s="254"/>
      <c r="K518" s="254"/>
    </row>
    <row r="519" spans="2:11" ht="18" customHeight="1" x14ac:dyDescent="0.15">
      <c r="B519" s="249">
        <v>514</v>
      </c>
      <c r="C519" s="255" t="s">
        <v>1247</v>
      </c>
      <c r="D519" s="251" t="s">
        <v>1248</v>
      </c>
      <c r="E519" s="252"/>
      <c r="G519" s="253"/>
      <c r="H519" s="254"/>
      <c r="I519" s="254"/>
      <c r="J519" s="254"/>
      <c r="K519" s="254"/>
    </row>
    <row r="520" spans="2:11" ht="18" customHeight="1" x14ac:dyDescent="0.15">
      <c r="B520" s="249">
        <v>515</v>
      </c>
      <c r="C520" s="255" t="s">
        <v>1249</v>
      </c>
      <c r="D520" s="251" t="s">
        <v>1250</v>
      </c>
      <c r="E520" s="252"/>
      <c r="G520" s="253"/>
      <c r="H520" s="254"/>
      <c r="I520" s="254"/>
      <c r="J520" s="254"/>
      <c r="K520" s="254"/>
    </row>
    <row r="521" spans="2:11" ht="18" customHeight="1" x14ac:dyDescent="0.15">
      <c r="B521" s="249">
        <v>516</v>
      </c>
      <c r="C521" s="255" t="s">
        <v>1251</v>
      </c>
      <c r="D521" s="251" t="s">
        <v>1252</v>
      </c>
      <c r="E521" s="252"/>
      <c r="G521" s="253"/>
      <c r="H521" s="254"/>
      <c r="I521" s="254"/>
      <c r="J521" s="254"/>
      <c r="K521" s="254"/>
    </row>
    <row r="522" spans="2:11" ht="18" customHeight="1" x14ac:dyDescent="0.15">
      <c r="B522" s="249">
        <v>517</v>
      </c>
      <c r="C522" s="255" t="s">
        <v>1572</v>
      </c>
      <c r="D522" s="251" t="s">
        <v>1573</v>
      </c>
      <c r="E522" s="252"/>
      <c r="G522" s="253"/>
      <c r="H522" s="254"/>
      <c r="I522" s="254"/>
      <c r="J522" s="254"/>
      <c r="K522" s="254"/>
    </row>
    <row r="523" spans="2:11" ht="18" customHeight="1" x14ac:dyDescent="0.15">
      <c r="B523" s="249">
        <v>518</v>
      </c>
      <c r="C523" s="255" t="s">
        <v>1253</v>
      </c>
      <c r="D523" s="251" t="s">
        <v>1254</v>
      </c>
      <c r="E523" s="252"/>
      <c r="G523" s="253"/>
      <c r="H523" s="254"/>
      <c r="I523" s="254"/>
      <c r="J523" s="254"/>
      <c r="K523" s="254"/>
    </row>
    <row r="524" spans="2:11" ht="18" customHeight="1" x14ac:dyDescent="0.15">
      <c r="B524" s="249">
        <v>519</v>
      </c>
      <c r="C524" s="255" t="s">
        <v>1255</v>
      </c>
      <c r="D524" s="251" t="s">
        <v>1256</v>
      </c>
      <c r="E524" s="252"/>
      <c r="G524" s="253"/>
      <c r="H524" s="254"/>
      <c r="I524" s="254"/>
      <c r="J524" s="254"/>
      <c r="K524" s="254"/>
    </row>
    <row r="525" spans="2:11" ht="18" customHeight="1" x14ac:dyDescent="0.15">
      <c r="B525" s="249">
        <v>520</v>
      </c>
      <c r="C525" s="255" t="s">
        <v>1257</v>
      </c>
      <c r="D525" s="251" t="s">
        <v>1258</v>
      </c>
      <c r="E525" s="252"/>
      <c r="G525" s="253"/>
      <c r="H525" s="254"/>
      <c r="I525" s="254"/>
      <c r="J525" s="254"/>
      <c r="K525" s="254"/>
    </row>
    <row r="526" spans="2:11" ht="18" customHeight="1" x14ac:dyDescent="0.15">
      <c r="B526" s="249">
        <v>521</v>
      </c>
      <c r="C526" s="255" t="s">
        <v>1259</v>
      </c>
      <c r="D526" s="251" t="s">
        <v>1260</v>
      </c>
      <c r="E526" s="252"/>
      <c r="G526" s="253"/>
      <c r="H526" s="254"/>
      <c r="I526" s="254"/>
      <c r="J526" s="254"/>
      <c r="K526" s="254"/>
    </row>
    <row r="527" spans="2:11" ht="18" customHeight="1" x14ac:dyDescent="0.15">
      <c r="B527" s="249">
        <v>522</v>
      </c>
      <c r="C527" s="255" t="s">
        <v>1261</v>
      </c>
      <c r="D527" s="251" t="s">
        <v>1262</v>
      </c>
      <c r="E527" s="252"/>
      <c r="G527" s="253"/>
      <c r="H527" s="254"/>
      <c r="I527" s="254"/>
      <c r="J527" s="254"/>
      <c r="K527" s="254"/>
    </row>
    <row r="528" spans="2:11" ht="18" customHeight="1" x14ac:dyDescent="0.15">
      <c r="B528" s="249">
        <v>523</v>
      </c>
      <c r="C528" s="255" t="s">
        <v>1263</v>
      </c>
      <c r="D528" s="251" t="s">
        <v>1264</v>
      </c>
      <c r="E528" s="252"/>
      <c r="G528" s="253"/>
      <c r="H528" s="254"/>
      <c r="I528" s="254"/>
      <c r="J528" s="254"/>
      <c r="K528" s="254"/>
    </row>
    <row r="529" spans="2:11" ht="18" customHeight="1" x14ac:dyDescent="0.15">
      <c r="B529" s="249">
        <v>524</v>
      </c>
      <c r="C529" s="255" t="s">
        <v>1265</v>
      </c>
      <c r="D529" s="251" t="s">
        <v>1266</v>
      </c>
      <c r="E529" s="252"/>
      <c r="G529" s="253"/>
      <c r="H529" s="254"/>
      <c r="I529" s="254"/>
      <c r="J529" s="254"/>
      <c r="K529" s="254"/>
    </row>
    <row r="530" spans="2:11" ht="18" customHeight="1" x14ac:dyDescent="0.15">
      <c r="B530" s="249">
        <v>525</v>
      </c>
      <c r="C530" s="255" t="s">
        <v>1267</v>
      </c>
      <c r="D530" s="251" t="s">
        <v>1268</v>
      </c>
      <c r="E530" s="252"/>
      <c r="G530" s="253"/>
      <c r="H530" s="254"/>
      <c r="I530" s="254"/>
      <c r="J530" s="254"/>
      <c r="K530" s="254"/>
    </row>
    <row r="531" spans="2:11" ht="18" customHeight="1" x14ac:dyDescent="0.15">
      <c r="B531" s="249">
        <v>526</v>
      </c>
      <c r="C531" s="255" t="s">
        <v>1269</v>
      </c>
      <c r="D531" s="251" t="s">
        <v>1270</v>
      </c>
      <c r="E531" s="252"/>
      <c r="G531" s="253"/>
      <c r="H531" s="254"/>
      <c r="I531" s="254"/>
      <c r="J531" s="254"/>
      <c r="K531" s="254"/>
    </row>
    <row r="532" spans="2:11" ht="18" customHeight="1" x14ac:dyDescent="0.15">
      <c r="B532" s="249">
        <v>527</v>
      </c>
      <c r="C532" s="255" t="s">
        <v>1271</v>
      </c>
      <c r="D532" s="251" t="s">
        <v>1272</v>
      </c>
      <c r="E532" s="252"/>
      <c r="G532" s="253"/>
      <c r="H532" s="254"/>
      <c r="I532" s="254"/>
      <c r="J532" s="254"/>
      <c r="K532" s="254"/>
    </row>
    <row r="533" spans="2:11" ht="18" customHeight="1" x14ac:dyDescent="0.15">
      <c r="B533" s="249">
        <v>528</v>
      </c>
      <c r="C533" s="255" t="s">
        <v>1273</v>
      </c>
      <c r="D533" s="251" t="s">
        <v>1274</v>
      </c>
      <c r="E533" s="252"/>
      <c r="G533" s="253"/>
      <c r="H533" s="254"/>
      <c r="I533" s="254"/>
      <c r="J533" s="254"/>
      <c r="K533" s="254"/>
    </row>
    <row r="534" spans="2:11" ht="18" customHeight="1" x14ac:dyDescent="0.15">
      <c r="B534" s="249">
        <v>529</v>
      </c>
      <c r="C534" s="255" t="s">
        <v>1275</v>
      </c>
      <c r="D534" s="251" t="s">
        <v>1276</v>
      </c>
      <c r="E534" s="252"/>
      <c r="G534" s="253"/>
      <c r="H534" s="254"/>
      <c r="I534" s="254"/>
      <c r="J534" s="254"/>
      <c r="K534" s="254"/>
    </row>
    <row r="535" spans="2:11" ht="18" customHeight="1" x14ac:dyDescent="0.15">
      <c r="B535" s="249">
        <v>530</v>
      </c>
      <c r="C535" s="255" t="s">
        <v>1277</v>
      </c>
      <c r="D535" s="251" t="s">
        <v>1278</v>
      </c>
      <c r="E535" s="252"/>
      <c r="G535" s="253"/>
      <c r="H535" s="254"/>
      <c r="I535" s="254"/>
      <c r="J535" s="254"/>
      <c r="K535" s="254"/>
    </row>
    <row r="536" spans="2:11" ht="18" customHeight="1" x14ac:dyDescent="0.15">
      <c r="B536" s="249">
        <v>531</v>
      </c>
      <c r="C536" s="255" t="s">
        <v>1279</v>
      </c>
      <c r="D536" s="251" t="s">
        <v>1280</v>
      </c>
      <c r="E536" s="252"/>
      <c r="G536" s="253"/>
      <c r="H536" s="254"/>
      <c r="I536" s="254"/>
      <c r="J536" s="254"/>
      <c r="K536" s="254"/>
    </row>
    <row r="537" spans="2:11" ht="18" customHeight="1" x14ac:dyDescent="0.15">
      <c r="B537" s="249">
        <v>532</v>
      </c>
      <c r="C537" s="255" t="s">
        <v>1281</v>
      </c>
      <c r="D537" s="251" t="s">
        <v>1282</v>
      </c>
      <c r="E537" s="252"/>
      <c r="G537" s="253"/>
      <c r="H537" s="254"/>
      <c r="I537" s="254"/>
      <c r="J537" s="254"/>
      <c r="K537" s="254"/>
    </row>
    <row r="538" spans="2:11" ht="18" customHeight="1" x14ac:dyDescent="0.15">
      <c r="B538" s="249">
        <v>533</v>
      </c>
      <c r="C538" s="255" t="s">
        <v>1574</v>
      </c>
      <c r="D538" s="251" t="s">
        <v>1575</v>
      </c>
      <c r="E538" s="252"/>
      <c r="G538" s="253"/>
      <c r="H538" s="254"/>
      <c r="I538" s="254"/>
      <c r="J538" s="254"/>
      <c r="K538" s="254"/>
    </row>
    <row r="539" spans="2:11" ht="17.25" x14ac:dyDescent="0.15">
      <c r="B539" s="249">
        <v>534</v>
      </c>
      <c r="C539" s="255" t="s">
        <v>1576</v>
      </c>
      <c r="D539" s="251" t="s">
        <v>1577</v>
      </c>
      <c r="E539" s="252"/>
      <c r="G539" s="253"/>
      <c r="H539" s="254"/>
      <c r="I539" s="254"/>
      <c r="J539" s="254"/>
      <c r="K539" s="254"/>
    </row>
    <row r="540" spans="2:11" ht="17.25" x14ac:dyDescent="0.15">
      <c r="B540" s="249">
        <v>535</v>
      </c>
      <c r="C540" s="255" t="s">
        <v>1578</v>
      </c>
      <c r="D540" s="251" t="s">
        <v>1579</v>
      </c>
    </row>
    <row r="541" spans="2:11" ht="17.25" x14ac:dyDescent="0.15">
      <c r="B541" s="249">
        <v>536</v>
      </c>
      <c r="C541" s="255" t="s">
        <v>1283</v>
      </c>
      <c r="D541" s="251" t="s">
        <v>1284</v>
      </c>
    </row>
    <row r="542" spans="2:11" ht="17.25" x14ac:dyDescent="0.15">
      <c r="B542" s="249">
        <v>537</v>
      </c>
      <c r="C542" s="255" t="s">
        <v>1285</v>
      </c>
      <c r="D542" s="251" t="s">
        <v>1286</v>
      </c>
    </row>
    <row r="543" spans="2:11" ht="17.25" x14ac:dyDescent="0.15">
      <c r="B543" s="249">
        <v>538</v>
      </c>
      <c r="C543" s="255" t="s">
        <v>1287</v>
      </c>
      <c r="D543" s="251" t="s">
        <v>1288</v>
      </c>
    </row>
    <row r="544" spans="2:11" ht="17.25" x14ac:dyDescent="0.15">
      <c r="B544" s="249">
        <v>539</v>
      </c>
      <c r="C544" s="255" t="s">
        <v>1289</v>
      </c>
      <c r="D544" s="251" t="s">
        <v>1290</v>
      </c>
    </row>
    <row r="545" spans="2:11" ht="17.25" x14ac:dyDescent="0.15">
      <c r="B545" s="249">
        <v>540</v>
      </c>
      <c r="C545" s="255" t="s">
        <v>1291</v>
      </c>
      <c r="D545" s="251" t="s">
        <v>1292</v>
      </c>
    </row>
    <row r="546" spans="2:11" ht="17.25" x14ac:dyDescent="0.15">
      <c r="B546" s="249">
        <v>541</v>
      </c>
      <c r="C546" s="255" t="s">
        <v>1580</v>
      </c>
      <c r="D546" s="251" t="s">
        <v>1581</v>
      </c>
    </row>
    <row r="547" spans="2:11" ht="17.25" x14ac:dyDescent="0.15">
      <c r="B547" s="249">
        <v>542</v>
      </c>
      <c r="C547" s="255" t="s">
        <v>1293</v>
      </c>
      <c r="D547" s="251" t="s">
        <v>1294</v>
      </c>
    </row>
    <row r="548" spans="2:11" ht="17.25" x14ac:dyDescent="0.15">
      <c r="B548" s="249">
        <v>543</v>
      </c>
      <c r="C548" s="255" t="s">
        <v>1295</v>
      </c>
      <c r="D548" s="251" t="s">
        <v>1296</v>
      </c>
    </row>
    <row r="549" spans="2:11" ht="17.25" x14ac:dyDescent="0.15">
      <c r="B549" s="249">
        <v>544</v>
      </c>
      <c r="C549" s="255" t="s">
        <v>1297</v>
      </c>
      <c r="D549" s="251" t="s">
        <v>1298</v>
      </c>
    </row>
    <row r="550" spans="2:11" ht="17.25" x14ac:dyDescent="0.15">
      <c r="B550" s="249">
        <v>545</v>
      </c>
      <c r="C550" s="255" t="s">
        <v>1299</v>
      </c>
      <c r="D550" s="251" t="s">
        <v>1300</v>
      </c>
    </row>
    <row r="551" spans="2:11" ht="34.5" x14ac:dyDescent="0.15">
      <c r="B551" s="249">
        <v>546</v>
      </c>
      <c r="C551" s="255" t="s">
        <v>1301</v>
      </c>
      <c r="D551" s="251" t="s">
        <v>1302</v>
      </c>
    </row>
    <row r="552" spans="2:11" ht="17.25" x14ac:dyDescent="0.15">
      <c r="B552" s="249">
        <v>547</v>
      </c>
      <c r="C552" s="255" t="s">
        <v>1303</v>
      </c>
      <c r="D552" s="251" t="s">
        <v>1304</v>
      </c>
    </row>
    <row r="553" spans="2:11" ht="17.25" x14ac:dyDescent="0.15">
      <c r="B553" s="454">
        <v>548</v>
      </c>
      <c r="C553" s="250" t="s">
        <v>1590</v>
      </c>
      <c r="D553" s="251" t="s">
        <v>1591</v>
      </c>
      <c r="E553" s="252"/>
      <c r="F553" s="453"/>
      <c r="G553" s="253"/>
      <c r="H553" s="254"/>
      <c r="I553" s="254"/>
      <c r="J553" s="254"/>
      <c r="K553" s="254"/>
    </row>
    <row r="554" spans="2:11" ht="17.25" x14ac:dyDescent="0.15">
      <c r="B554" s="454">
        <v>549</v>
      </c>
      <c r="C554" s="250" t="s">
        <v>1592</v>
      </c>
      <c r="D554" s="251" t="s">
        <v>1593</v>
      </c>
      <c r="E554" s="252"/>
      <c r="F554" s="453"/>
      <c r="G554" s="253"/>
      <c r="H554" s="254"/>
      <c r="I554" s="254"/>
      <c r="J554" s="254"/>
      <c r="K554" s="254"/>
    </row>
    <row r="555" spans="2:11" ht="17.25" x14ac:dyDescent="0.15">
      <c r="B555" s="454">
        <v>550</v>
      </c>
      <c r="C555" s="250" t="s">
        <v>1594</v>
      </c>
      <c r="D555" s="251" t="s">
        <v>1595</v>
      </c>
      <c r="E555" s="252"/>
      <c r="F555" s="453"/>
      <c r="G555" s="253"/>
      <c r="H555" s="254"/>
      <c r="I555" s="254"/>
      <c r="J555" s="254"/>
      <c r="K555" s="254"/>
    </row>
    <row r="556" spans="2:11" ht="17.25" x14ac:dyDescent="0.15">
      <c r="B556" s="454">
        <v>551</v>
      </c>
      <c r="C556" s="250" t="s">
        <v>1596</v>
      </c>
      <c r="D556" s="251" t="s">
        <v>1597</v>
      </c>
      <c r="E556" s="252"/>
      <c r="F556" s="453"/>
      <c r="G556" s="253"/>
      <c r="H556" s="254"/>
      <c r="I556" s="254"/>
      <c r="J556" s="254"/>
      <c r="K556" s="254"/>
    </row>
    <row r="557" spans="2:11" ht="17.25" x14ac:dyDescent="0.15">
      <c r="B557" s="454">
        <v>552</v>
      </c>
      <c r="C557" s="250" t="s">
        <v>1598</v>
      </c>
      <c r="D557" s="251" t="s">
        <v>1599</v>
      </c>
      <c r="E557" s="252"/>
      <c r="F557" s="453"/>
      <c r="G557" s="253"/>
      <c r="H557" s="254"/>
      <c r="I557" s="254"/>
      <c r="J557" s="254"/>
      <c r="K557" s="254"/>
    </row>
    <row r="558" spans="2:11" ht="17.25" x14ac:dyDescent="0.15">
      <c r="B558" s="454">
        <v>553</v>
      </c>
      <c r="C558" s="250" t="s">
        <v>1600</v>
      </c>
      <c r="D558" s="251" t="s">
        <v>1601</v>
      </c>
      <c r="E558" s="252"/>
      <c r="F558" s="453"/>
      <c r="G558" s="253"/>
      <c r="H558" s="254"/>
      <c r="I558" s="254"/>
      <c r="J558" s="254"/>
      <c r="K558" s="254"/>
    </row>
    <row r="559" spans="2:11" ht="17.25" x14ac:dyDescent="0.15">
      <c r="B559" s="454">
        <v>554</v>
      </c>
      <c r="C559" s="250" t="s">
        <v>1602</v>
      </c>
      <c r="D559" s="251" t="s">
        <v>1603</v>
      </c>
      <c r="E559" s="252"/>
      <c r="F559" s="453"/>
      <c r="G559" s="253"/>
      <c r="H559" s="254"/>
      <c r="I559" s="254"/>
      <c r="J559" s="254"/>
      <c r="K559" s="254"/>
    </row>
    <row r="560" spans="2:11" ht="17.25" x14ac:dyDescent="0.15">
      <c r="B560" s="454">
        <v>555</v>
      </c>
      <c r="C560" s="250" t="s">
        <v>1604</v>
      </c>
      <c r="D560" s="251" t="s">
        <v>1605</v>
      </c>
      <c r="E560" s="252"/>
      <c r="F560" s="453"/>
      <c r="G560" s="253"/>
      <c r="H560" s="254"/>
      <c r="I560" s="254"/>
      <c r="J560" s="254"/>
      <c r="K560" s="254"/>
    </row>
    <row r="561" spans="2:11" ht="17.25" x14ac:dyDescent="0.15">
      <c r="B561" s="454">
        <v>556</v>
      </c>
      <c r="C561" s="250" t="s">
        <v>1606</v>
      </c>
      <c r="D561" s="251" t="s">
        <v>1607</v>
      </c>
      <c r="E561" s="252"/>
      <c r="F561" s="453"/>
      <c r="G561" s="253"/>
      <c r="H561" s="254"/>
      <c r="I561" s="254"/>
      <c r="J561" s="254"/>
      <c r="K561" s="254"/>
    </row>
    <row r="562" spans="2:11" ht="17.25" x14ac:dyDescent="0.15">
      <c r="B562" s="454">
        <v>557</v>
      </c>
      <c r="C562" s="250" t="s">
        <v>1608</v>
      </c>
      <c r="D562" s="251" t="s">
        <v>1609</v>
      </c>
      <c r="E562" s="252"/>
      <c r="F562" s="453"/>
      <c r="G562" s="253"/>
      <c r="H562" s="254"/>
      <c r="I562" s="254"/>
      <c r="J562" s="254"/>
      <c r="K562" s="254"/>
    </row>
    <row r="563" spans="2:11" ht="17.25" x14ac:dyDescent="0.15">
      <c r="B563" s="454">
        <v>558</v>
      </c>
      <c r="C563" s="250" t="s">
        <v>1610</v>
      </c>
      <c r="D563" s="251" t="s">
        <v>1611</v>
      </c>
      <c r="E563" s="252"/>
      <c r="F563" s="453"/>
      <c r="G563" s="253"/>
      <c r="H563" s="254"/>
      <c r="I563" s="254"/>
      <c r="J563" s="254"/>
      <c r="K563" s="254"/>
    </row>
    <row r="564" spans="2:11" ht="17.25" x14ac:dyDescent="0.15">
      <c r="B564" s="454">
        <v>559</v>
      </c>
      <c r="C564" s="250" t="s">
        <v>1612</v>
      </c>
      <c r="D564" s="251" t="s">
        <v>1613</v>
      </c>
      <c r="E564" s="252"/>
      <c r="F564" s="453"/>
      <c r="G564" s="253"/>
      <c r="H564" s="254"/>
      <c r="I564" s="254"/>
      <c r="J564" s="254"/>
      <c r="K564" s="254"/>
    </row>
    <row r="565" spans="2:11" ht="18" thickBot="1" x14ac:dyDescent="0.2">
      <c r="B565" s="454">
        <v>560</v>
      </c>
      <c r="C565" s="250" t="s">
        <v>1614</v>
      </c>
      <c r="D565" s="251" t="s">
        <v>1615</v>
      </c>
      <c r="E565" s="252"/>
      <c r="F565" s="453"/>
      <c r="G565" s="253"/>
      <c r="H565" s="254"/>
      <c r="I565" s="254"/>
      <c r="J565" s="254"/>
      <c r="K565" s="254"/>
    </row>
    <row r="566" spans="2:11" x14ac:dyDescent="0.15">
      <c r="B566" s="314" t="s">
        <v>1305</v>
      </c>
      <c r="C566" s="314"/>
      <c r="D566" s="314"/>
    </row>
    <row r="567" spans="2:11" x14ac:dyDescent="0.15">
      <c r="B567" s="315"/>
      <c r="C567" s="315"/>
      <c r="D567" s="315"/>
    </row>
    <row r="568" spans="2:11" ht="27" customHeight="1" x14ac:dyDescent="0.15">
      <c r="B568" s="315"/>
      <c r="C568" s="315"/>
      <c r="D568" s="315"/>
    </row>
  </sheetData>
  <mergeCells count="4">
    <mergeCell ref="B2:D2"/>
    <mergeCell ref="B3:D3"/>
    <mergeCell ref="B4:D4"/>
    <mergeCell ref="B566:D568"/>
  </mergeCells>
  <phoneticPr fontId="2"/>
  <printOptions horizontalCentered="1"/>
  <pageMargins left="0.7" right="0.7" top="0.75" bottom="0.75" header="0.3" footer="0.3"/>
  <pageSetup paperSize="9" scale="96" fitToHeight="3" orientation="portrait" cellComments="asDisplayed" r:id="rId1"/>
  <headerFooter alignWithMargins="0"/>
  <rowBreaks count="1" manualBreakCount="1">
    <brk id="46"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6"/>
  <sheetViews>
    <sheetView workbookViewId="0">
      <selection activeCell="B16" sqref="B16"/>
    </sheetView>
  </sheetViews>
  <sheetFormatPr defaultRowHeight="13.5" x14ac:dyDescent="0.15"/>
  <cols>
    <col min="2" max="2" width="34.125" style="105" customWidth="1"/>
    <col min="3" max="3" width="21.375" bestFit="1" customWidth="1"/>
  </cols>
  <sheetData>
    <row r="1" spans="1:3" x14ac:dyDescent="0.15">
      <c r="A1" t="s">
        <v>284</v>
      </c>
      <c r="C1" t="s">
        <v>439</v>
      </c>
    </row>
    <row r="2" spans="1:3" x14ac:dyDescent="0.15">
      <c r="A2" t="s">
        <v>285</v>
      </c>
      <c r="B2" s="105" t="s">
        <v>476</v>
      </c>
    </row>
    <row r="3" spans="1:3" x14ac:dyDescent="0.15">
      <c r="A3" t="s">
        <v>286</v>
      </c>
      <c r="B3" s="105" t="s">
        <v>477</v>
      </c>
    </row>
    <row r="4" spans="1:3" x14ac:dyDescent="0.15">
      <c r="A4" t="s">
        <v>287</v>
      </c>
      <c r="B4" s="105" t="s">
        <v>423</v>
      </c>
      <c r="C4" t="s">
        <v>440</v>
      </c>
    </row>
    <row r="5" spans="1:3" x14ac:dyDescent="0.15">
      <c r="A5" t="s">
        <v>288</v>
      </c>
      <c r="B5" s="105" t="s">
        <v>424</v>
      </c>
      <c r="C5" t="s">
        <v>441</v>
      </c>
    </row>
    <row r="6" spans="1:3" x14ac:dyDescent="0.15">
      <c r="A6" t="s">
        <v>289</v>
      </c>
      <c r="B6" s="105" t="s">
        <v>425</v>
      </c>
    </row>
    <row r="7" spans="1:3" x14ac:dyDescent="0.15">
      <c r="A7" t="s">
        <v>290</v>
      </c>
      <c r="B7" s="105" t="s">
        <v>426</v>
      </c>
      <c r="C7" t="s">
        <v>442</v>
      </c>
    </row>
    <row r="8" spans="1:3" x14ac:dyDescent="0.15">
      <c r="A8" t="s">
        <v>291</v>
      </c>
      <c r="B8" s="105" t="s">
        <v>427</v>
      </c>
      <c r="C8" s="65" t="s">
        <v>440</v>
      </c>
    </row>
    <row r="9" spans="1:3" x14ac:dyDescent="0.15">
      <c r="A9" t="s">
        <v>292</v>
      </c>
      <c r="B9" s="105" t="s">
        <v>428</v>
      </c>
      <c r="C9" t="s">
        <v>443</v>
      </c>
    </row>
    <row r="10" spans="1:3" x14ac:dyDescent="0.15">
      <c r="A10" t="s">
        <v>293</v>
      </c>
      <c r="B10" s="105" t="s">
        <v>429</v>
      </c>
      <c r="C10" t="s">
        <v>444</v>
      </c>
    </row>
    <row r="11" spans="1:3" x14ac:dyDescent="0.15">
      <c r="A11" t="s">
        <v>294</v>
      </c>
      <c r="B11" s="105" t="s">
        <v>430</v>
      </c>
    </row>
    <row r="12" spans="1:3" x14ac:dyDescent="0.15">
      <c r="A12" t="s">
        <v>295</v>
      </c>
      <c r="B12" s="105" t="s">
        <v>431</v>
      </c>
    </row>
    <row r="13" spans="1:3" x14ac:dyDescent="0.15">
      <c r="A13" t="s">
        <v>296</v>
      </c>
      <c r="B13" s="105" t="s">
        <v>432</v>
      </c>
      <c r="C13" t="s">
        <v>445</v>
      </c>
    </row>
    <row r="14" spans="1:3" x14ac:dyDescent="0.15">
      <c r="A14" t="s">
        <v>297</v>
      </c>
      <c r="B14" s="105" t="s">
        <v>433</v>
      </c>
    </row>
    <row r="15" spans="1:3" x14ac:dyDescent="0.15">
      <c r="A15" t="s">
        <v>298</v>
      </c>
      <c r="B15" s="105" t="s">
        <v>434</v>
      </c>
      <c r="C15" t="s">
        <v>446</v>
      </c>
    </row>
    <row r="16" spans="1:3" x14ac:dyDescent="0.15">
      <c r="A16" t="s">
        <v>299</v>
      </c>
      <c r="B16" s="105" t="s">
        <v>435</v>
      </c>
      <c r="C16" s="65" t="s">
        <v>447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sheetPr>
  <dimension ref="A1:R46"/>
  <sheetViews>
    <sheetView showGridLines="0" view="pageBreakPreview" topLeftCell="A13" zoomScale="85" zoomScaleNormal="100" zoomScaleSheetLayoutView="85" workbookViewId="0">
      <selection activeCell="P49" sqref="P49"/>
    </sheetView>
  </sheetViews>
  <sheetFormatPr defaultRowHeight="13.5" x14ac:dyDescent="0.15"/>
  <cols>
    <col min="1" max="18" width="4.875" style="3" customWidth="1"/>
    <col min="19" max="16384" width="9" style="4"/>
  </cols>
  <sheetData>
    <row r="1" spans="1:18" ht="17.45" customHeight="1" x14ac:dyDescent="0.15">
      <c r="B1" s="3" t="s">
        <v>15</v>
      </c>
    </row>
    <row r="2" spans="1:18" ht="17.25" x14ac:dyDescent="0.2">
      <c r="A2" s="5"/>
      <c r="B2" s="316" t="s">
        <v>16</v>
      </c>
      <c r="C2" s="316"/>
      <c r="D2" s="316"/>
      <c r="E2" s="316"/>
      <c r="F2" s="316"/>
      <c r="G2" s="316"/>
      <c r="H2" s="316"/>
      <c r="I2" s="316"/>
      <c r="J2" s="316"/>
      <c r="K2" s="316"/>
      <c r="L2" s="316"/>
      <c r="M2" s="316"/>
      <c r="N2" s="316"/>
      <c r="O2" s="316"/>
      <c r="P2" s="316"/>
      <c r="Q2" s="316"/>
      <c r="R2" s="6"/>
    </row>
    <row r="3" spans="1:18" x14ac:dyDescent="0.15">
      <c r="A3" s="7"/>
      <c r="B3" s="8"/>
      <c r="C3" s="8"/>
      <c r="D3" s="8"/>
      <c r="E3" s="8"/>
      <c r="F3" s="8"/>
      <c r="G3" s="8"/>
      <c r="H3" s="8"/>
      <c r="I3" s="8"/>
      <c r="J3" s="8"/>
      <c r="K3" s="8"/>
      <c r="L3" s="317" t="str">
        <f>IF(認定判定!J2&gt;0,認定判定!J2,"令和　　　年　　　月　　　日")</f>
        <v>令和　　　年　　　月　　　日</v>
      </c>
      <c r="M3" s="317"/>
      <c r="N3" s="317"/>
      <c r="O3" s="317"/>
      <c r="P3" s="317"/>
      <c r="Q3" s="8"/>
      <c r="R3" s="9"/>
    </row>
    <row r="4" spans="1:18" ht="17.45" customHeight="1" x14ac:dyDescent="0.15">
      <c r="A4" s="7"/>
      <c r="B4" s="8"/>
      <c r="C4" s="318" t="str">
        <f>IF(認定判定!C5&gt;0,認定判定!C5,"")</f>
        <v>　　　</v>
      </c>
      <c r="D4" s="318"/>
      <c r="E4" s="318"/>
      <c r="F4" s="8" t="s">
        <v>17</v>
      </c>
      <c r="G4" s="8"/>
      <c r="H4" s="8"/>
      <c r="I4" s="8"/>
      <c r="J4" s="8"/>
      <c r="K4" s="8"/>
      <c r="L4" s="8"/>
      <c r="M4" s="8"/>
      <c r="N4" s="8"/>
      <c r="O4" s="8"/>
      <c r="P4" s="8"/>
      <c r="Q4" s="8"/>
      <c r="R4" s="9"/>
    </row>
    <row r="5" spans="1:18" ht="17.45" customHeight="1" x14ac:dyDescent="0.15">
      <c r="A5" s="7"/>
      <c r="B5" s="319" t="str">
        <f>IF(認定判定!H10="","使用できません","")</f>
        <v>使用できません</v>
      </c>
      <c r="C5" s="319"/>
      <c r="D5" s="319"/>
      <c r="E5" s="319"/>
      <c r="F5" s="319"/>
      <c r="G5" s="319"/>
      <c r="H5" s="319"/>
      <c r="I5" s="8" t="s">
        <v>18</v>
      </c>
      <c r="J5" s="8"/>
      <c r="K5" s="320"/>
      <c r="L5" s="320"/>
      <c r="M5" s="320"/>
      <c r="N5" s="320"/>
      <c r="O5" s="320"/>
      <c r="P5" s="320"/>
      <c r="Q5" s="8"/>
      <c r="R5" s="9"/>
    </row>
    <row r="6" spans="1:18" ht="17.45" customHeight="1" x14ac:dyDescent="0.15">
      <c r="A6" s="7"/>
      <c r="B6" s="319"/>
      <c r="C6" s="319"/>
      <c r="D6" s="319"/>
      <c r="E6" s="319"/>
      <c r="F6" s="319"/>
      <c r="G6" s="319"/>
      <c r="H6" s="319"/>
      <c r="I6" s="8" t="s">
        <v>19</v>
      </c>
      <c r="J6" s="8"/>
      <c r="K6" s="321" t="str">
        <f>IF(認定判定!C2&gt;0,認定判定!C2,"")</f>
        <v/>
      </c>
      <c r="L6" s="321"/>
      <c r="M6" s="321"/>
      <c r="N6" s="321"/>
      <c r="O6" s="321"/>
      <c r="P6" s="321"/>
      <c r="Q6" s="8"/>
      <c r="R6" s="9"/>
    </row>
    <row r="7" spans="1:18" ht="17.45" customHeight="1" x14ac:dyDescent="0.15">
      <c r="A7" s="7"/>
      <c r="B7" s="319"/>
      <c r="C7" s="319"/>
      <c r="D7" s="319"/>
      <c r="E7" s="319"/>
      <c r="F7" s="319"/>
      <c r="G7" s="319"/>
      <c r="H7" s="319"/>
      <c r="I7" s="8" t="s">
        <v>20</v>
      </c>
      <c r="J7" s="8"/>
      <c r="K7" s="321" t="str">
        <f>IF(認定判定!C3&gt;0,認定判定!C3,"")</f>
        <v/>
      </c>
      <c r="L7" s="321"/>
      <c r="M7" s="321"/>
      <c r="N7" s="321"/>
      <c r="O7" s="321"/>
      <c r="P7" s="321"/>
      <c r="R7" s="9"/>
    </row>
    <row r="8" spans="1:18" ht="17.45" customHeight="1" x14ac:dyDescent="0.15">
      <c r="A8" s="7"/>
      <c r="B8" s="10"/>
      <c r="C8" s="10"/>
      <c r="D8" s="10"/>
      <c r="E8" s="10"/>
      <c r="F8" s="10"/>
      <c r="G8" s="10"/>
      <c r="H8" s="10"/>
      <c r="I8" s="11"/>
      <c r="J8" s="11"/>
      <c r="K8" s="322" t="str">
        <f>IF(認定判定!C4&gt;0,認定判定!C4,"")</f>
        <v/>
      </c>
      <c r="L8" s="322"/>
      <c r="M8" s="322"/>
      <c r="N8" s="322"/>
      <c r="O8" s="322"/>
      <c r="P8" s="322"/>
      <c r="Q8" s="11"/>
      <c r="R8" s="9"/>
    </row>
    <row r="9" spans="1:18" ht="17.45" customHeight="1" x14ac:dyDescent="0.15">
      <c r="A9" s="7"/>
      <c r="B9" s="8"/>
      <c r="C9" s="8"/>
      <c r="D9" s="8"/>
      <c r="E9" s="8"/>
      <c r="F9" s="8"/>
      <c r="G9" s="8"/>
      <c r="H9" s="8"/>
      <c r="I9" s="8"/>
      <c r="J9" s="8"/>
      <c r="K9" s="8"/>
      <c r="L9" s="8"/>
      <c r="M9" s="8"/>
      <c r="N9" s="8"/>
      <c r="O9" s="8"/>
      <c r="P9" s="8"/>
      <c r="Q9" s="8"/>
      <c r="R9" s="9"/>
    </row>
    <row r="10" spans="1:18" ht="17.45" customHeight="1" x14ac:dyDescent="0.15">
      <c r="A10" s="7"/>
      <c r="B10" s="323" t="s">
        <v>21</v>
      </c>
      <c r="C10" s="323"/>
      <c r="D10" s="323"/>
      <c r="E10" s="323"/>
      <c r="F10" s="323"/>
      <c r="G10" s="323"/>
      <c r="H10" s="323"/>
      <c r="I10" s="323"/>
      <c r="J10" s="323"/>
      <c r="K10" s="323"/>
      <c r="L10" s="323"/>
      <c r="M10" s="323"/>
      <c r="N10" s="323"/>
      <c r="O10" s="323"/>
      <c r="P10" s="323"/>
      <c r="Q10" s="323"/>
      <c r="R10" s="9"/>
    </row>
    <row r="11" spans="1:18" ht="17.45" customHeight="1" x14ac:dyDescent="0.15">
      <c r="A11" s="7"/>
      <c r="B11" s="323"/>
      <c r="C11" s="323"/>
      <c r="D11" s="323"/>
      <c r="E11" s="323"/>
      <c r="F11" s="323"/>
      <c r="G11" s="323"/>
      <c r="H11" s="323"/>
      <c r="I11" s="323"/>
      <c r="J11" s="323"/>
      <c r="K11" s="323"/>
      <c r="L11" s="323"/>
      <c r="M11" s="323"/>
      <c r="N11" s="323"/>
      <c r="O11" s="323"/>
      <c r="P11" s="323"/>
      <c r="Q11" s="323"/>
      <c r="R11" s="9"/>
    </row>
    <row r="12" spans="1:18" ht="17.45" customHeight="1" x14ac:dyDescent="0.15">
      <c r="A12" s="7"/>
      <c r="B12" s="323"/>
      <c r="C12" s="323"/>
      <c r="D12" s="323"/>
      <c r="E12" s="323"/>
      <c r="F12" s="323"/>
      <c r="G12" s="323"/>
      <c r="H12" s="323"/>
      <c r="I12" s="323"/>
      <c r="J12" s="323"/>
      <c r="K12" s="323"/>
      <c r="L12" s="323"/>
      <c r="M12" s="323"/>
      <c r="N12" s="323"/>
      <c r="O12" s="323"/>
      <c r="P12" s="323"/>
      <c r="Q12" s="323"/>
      <c r="R12" s="9"/>
    </row>
    <row r="13" spans="1:18" ht="17.45" customHeight="1" x14ac:dyDescent="0.15">
      <c r="A13" s="7"/>
      <c r="B13" s="323"/>
      <c r="C13" s="323"/>
      <c r="D13" s="323"/>
      <c r="E13" s="323"/>
      <c r="F13" s="323"/>
      <c r="G13" s="323"/>
      <c r="H13" s="323"/>
      <c r="I13" s="323"/>
      <c r="J13" s="323"/>
      <c r="K13" s="323"/>
      <c r="L13" s="323"/>
      <c r="M13" s="323"/>
      <c r="N13" s="323"/>
      <c r="O13" s="323"/>
      <c r="P13" s="323"/>
      <c r="Q13" s="323"/>
      <c r="R13" s="9"/>
    </row>
    <row r="14" spans="1:18" ht="17.45" customHeight="1" x14ac:dyDescent="0.15">
      <c r="A14" s="7"/>
      <c r="B14" s="323"/>
      <c r="C14" s="323"/>
      <c r="D14" s="323"/>
      <c r="E14" s="323"/>
      <c r="F14" s="323"/>
      <c r="G14" s="323"/>
      <c r="H14" s="323"/>
      <c r="I14" s="323"/>
      <c r="J14" s="323"/>
      <c r="K14" s="323"/>
      <c r="L14" s="323"/>
      <c r="M14" s="323"/>
      <c r="N14" s="323"/>
      <c r="O14" s="323"/>
      <c r="P14" s="323"/>
      <c r="Q14" s="323"/>
      <c r="R14" s="9"/>
    </row>
    <row r="15" spans="1:18" ht="17.45" customHeight="1" x14ac:dyDescent="0.15">
      <c r="A15" s="7"/>
      <c r="B15" s="324" t="s">
        <v>22</v>
      </c>
      <c r="C15" s="324"/>
      <c r="D15" s="324"/>
      <c r="E15" s="324"/>
      <c r="F15" s="324"/>
      <c r="G15" s="324"/>
      <c r="H15" s="324"/>
      <c r="I15" s="324"/>
      <c r="J15" s="324"/>
      <c r="K15" s="324"/>
      <c r="L15" s="324"/>
      <c r="M15" s="324"/>
      <c r="N15" s="324"/>
      <c r="O15" s="324"/>
      <c r="P15" s="324"/>
      <c r="Q15" s="324"/>
      <c r="R15" s="9"/>
    </row>
    <row r="16" spans="1:18" ht="17.45" customHeight="1" x14ac:dyDescent="0.15">
      <c r="A16" s="7"/>
      <c r="B16" s="8" t="s">
        <v>23</v>
      </c>
      <c r="C16" s="8"/>
      <c r="D16" s="8"/>
      <c r="E16" s="8"/>
      <c r="F16" s="8"/>
      <c r="G16" s="8"/>
      <c r="H16" s="8"/>
      <c r="I16" s="8"/>
      <c r="J16" s="8"/>
      <c r="L16" s="325" t="str">
        <f>IF(認定判定!J3&gt;0,認定判定!J3,"　　　　　　　　年　　　月　　　日")</f>
        <v>　　　　　　　　年　　　月　　　日</v>
      </c>
      <c r="M16" s="325"/>
      <c r="N16" s="325"/>
      <c r="O16" s="325"/>
      <c r="P16" s="325"/>
      <c r="Q16" s="8"/>
      <c r="R16" s="9"/>
    </row>
    <row r="17" spans="1:18" ht="17.45" customHeight="1" x14ac:dyDescent="0.15">
      <c r="A17" s="7"/>
      <c r="B17" s="8" t="s">
        <v>24</v>
      </c>
      <c r="C17" s="8"/>
      <c r="D17" s="8"/>
      <c r="E17" s="8"/>
      <c r="F17" s="8"/>
      <c r="G17" s="8"/>
      <c r="H17" s="8"/>
      <c r="I17" s="8"/>
      <c r="J17" s="8"/>
      <c r="K17" s="8"/>
      <c r="L17" s="8"/>
      <c r="R17" s="9"/>
    </row>
    <row r="18" spans="1:18" ht="17.45" customHeight="1" x14ac:dyDescent="0.15">
      <c r="A18" s="7"/>
      <c r="B18" s="8"/>
      <c r="C18" s="330" t="str">
        <f>"（イ）最近"&amp;DBCS(認定判定!D8)&amp;"か月間の売上高等"</f>
        <v>（イ）最近１か月間の売上高等</v>
      </c>
      <c r="D18" s="330"/>
      <c r="E18" s="330"/>
      <c r="F18" s="330"/>
      <c r="G18" s="330"/>
      <c r="H18" s="330"/>
      <c r="I18" s="330"/>
      <c r="J18" s="330"/>
      <c r="K18" s="12"/>
      <c r="L18" s="12"/>
      <c r="M18" s="12"/>
      <c r="N18" s="12"/>
      <c r="O18" s="12"/>
      <c r="P18" s="12"/>
      <c r="Q18" s="12"/>
      <c r="R18" s="9"/>
    </row>
    <row r="19" spans="1:18" ht="17.45" customHeight="1" x14ac:dyDescent="0.15">
      <c r="A19" s="7"/>
      <c r="B19" s="8"/>
      <c r="C19" s="8"/>
      <c r="D19" s="326" t="s">
        <v>25</v>
      </c>
      <c r="E19" s="326"/>
      <c r="F19" s="327" t="s">
        <v>26</v>
      </c>
      <c r="G19" s="327"/>
      <c r="H19" s="8"/>
      <c r="I19" s="12"/>
      <c r="L19" s="13" t="s">
        <v>27</v>
      </c>
      <c r="M19" s="14"/>
      <c r="N19" s="328">
        <f>認定判定!C41</f>
        <v>0</v>
      </c>
      <c r="O19" s="328"/>
      <c r="P19" s="328"/>
      <c r="Q19" s="328"/>
      <c r="R19" s="9"/>
    </row>
    <row r="20" spans="1:18" ht="17.45" customHeight="1" x14ac:dyDescent="0.15">
      <c r="A20" s="7"/>
      <c r="B20" s="8"/>
      <c r="C20" s="8"/>
      <c r="D20" s="329" t="s">
        <v>28</v>
      </c>
      <c r="E20" s="329"/>
      <c r="F20" s="327"/>
      <c r="G20" s="327"/>
      <c r="H20" s="8"/>
      <c r="I20" s="12"/>
      <c r="J20" s="12"/>
      <c r="K20" s="12"/>
      <c r="L20" s="12"/>
      <c r="M20" s="12"/>
      <c r="N20" s="12"/>
      <c r="O20" s="12"/>
      <c r="P20" s="12"/>
      <c r="Q20" s="12"/>
      <c r="R20" s="9"/>
    </row>
    <row r="21" spans="1:18" ht="17.45" customHeight="1" x14ac:dyDescent="0.15">
      <c r="A21" s="7"/>
      <c r="B21" s="8"/>
      <c r="C21" s="8"/>
      <c r="D21" s="15" t="str">
        <f>"Ａ：災害等の発生における最近"&amp;DBCS(認定判定!D8)&amp;"か月間の売上高等"</f>
        <v>Ａ：災害等の発生における最近１か月間の売上高等</v>
      </c>
      <c r="E21" s="16"/>
      <c r="F21" s="16"/>
      <c r="G21" s="16"/>
      <c r="H21" s="16"/>
      <c r="I21" s="17"/>
      <c r="J21" s="17"/>
      <c r="K21" s="17"/>
      <c r="L21" s="17"/>
      <c r="M21" s="17"/>
      <c r="N21" s="17"/>
      <c r="O21" s="334">
        <f>認定判定!C32</f>
        <v>0</v>
      </c>
      <c r="P21" s="334"/>
      <c r="Q21" s="18" t="str">
        <f>認定判定!D9</f>
        <v>円</v>
      </c>
      <c r="R21" s="9"/>
    </row>
    <row r="22" spans="1:18" ht="17.45" customHeight="1" x14ac:dyDescent="0.15">
      <c r="A22" s="7"/>
      <c r="B22" s="8"/>
      <c r="C22" s="8"/>
      <c r="D22" s="15" t="str">
        <f>"Ｂ：Ａの期間に対応する前年"&amp;DBCS(認定判定!D8)&amp;"か月間の売上高等"</f>
        <v>Ｂ：Ａの期間に対応する前年１か月間の売上高等</v>
      </c>
      <c r="E22" s="16"/>
      <c r="F22" s="16"/>
      <c r="G22" s="16"/>
      <c r="H22" s="16"/>
      <c r="I22" s="17"/>
      <c r="J22" s="17"/>
      <c r="K22" s="17"/>
      <c r="L22" s="17"/>
      <c r="M22" s="17"/>
      <c r="N22" s="17"/>
      <c r="O22" s="334">
        <f>認定判定!C18</f>
        <v>0</v>
      </c>
      <c r="P22" s="334"/>
      <c r="Q22" s="18" t="str">
        <f>認定判定!D9</f>
        <v>円</v>
      </c>
      <c r="R22" s="9"/>
    </row>
    <row r="23" spans="1:18" ht="17.45" customHeight="1" x14ac:dyDescent="0.15">
      <c r="A23" s="7"/>
      <c r="B23" s="8"/>
      <c r="C23" s="8"/>
      <c r="D23" s="8"/>
      <c r="E23" s="8"/>
      <c r="F23" s="8"/>
      <c r="G23" s="8"/>
      <c r="H23" s="8"/>
      <c r="I23" s="12"/>
      <c r="O23" s="12"/>
      <c r="P23" s="12"/>
      <c r="Q23" s="12"/>
      <c r="R23" s="9"/>
    </row>
    <row r="24" spans="1:18" ht="17.45" customHeight="1" x14ac:dyDescent="0.15">
      <c r="A24" s="7"/>
      <c r="B24" s="8"/>
      <c r="C24" s="8" t="str">
        <f>"（ロ）最近"&amp;DBCS(認定判定!D8+2)&amp;"か月間の売上高等の実績見込み"</f>
        <v>（ロ）最近３か月間の売上高等の実績見込み</v>
      </c>
      <c r="D24" s="8"/>
      <c r="E24" s="8"/>
      <c r="F24" s="8"/>
      <c r="G24" s="8"/>
      <c r="H24" s="8"/>
      <c r="I24" s="12"/>
      <c r="J24" s="12"/>
      <c r="K24" s="12"/>
      <c r="L24" s="12"/>
      <c r="M24" s="12"/>
      <c r="N24" s="12"/>
      <c r="O24" s="12"/>
      <c r="P24" s="12"/>
      <c r="Q24" s="12"/>
      <c r="R24" s="9"/>
    </row>
    <row r="25" spans="1:18" ht="17.45" customHeight="1" x14ac:dyDescent="0.15">
      <c r="A25" s="7"/>
      <c r="B25" s="8"/>
      <c r="C25" s="8"/>
      <c r="D25" s="326" t="s">
        <v>31</v>
      </c>
      <c r="E25" s="326"/>
      <c r="F25" s="326"/>
      <c r="G25" s="326"/>
      <c r="H25" s="326"/>
      <c r="I25" s="336" t="s">
        <v>32</v>
      </c>
      <c r="J25" s="336"/>
      <c r="K25" s="12"/>
      <c r="L25" s="13" t="s">
        <v>27</v>
      </c>
      <c r="M25" s="13"/>
      <c r="N25" s="337">
        <f>認定判定!C46</f>
        <v>0</v>
      </c>
      <c r="O25" s="337"/>
      <c r="P25" s="337"/>
      <c r="Q25" s="337"/>
      <c r="R25" s="9"/>
    </row>
    <row r="26" spans="1:18" ht="17.45" customHeight="1" x14ac:dyDescent="0.15">
      <c r="A26" s="7"/>
      <c r="B26" s="8"/>
      <c r="C26" s="8"/>
      <c r="D26" s="329" t="s">
        <v>33</v>
      </c>
      <c r="E26" s="329"/>
      <c r="F26" s="329"/>
      <c r="G26" s="329"/>
      <c r="H26" s="329"/>
      <c r="I26" s="336"/>
      <c r="J26" s="336"/>
      <c r="K26" s="12"/>
      <c r="L26" s="12"/>
      <c r="M26" s="12"/>
      <c r="N26" s="19"/>
      <c r="O26" s="19"/>
      <c r="P26" s="19"/>
      <c r="Q26" s="12"/>
      <c r="R26" s="9"/>
    </row>
    <row r="27" spans="1:18" ht="17.45" customHeight="1" x14ac:dyDescent="0.15">
      <c r="A27" s="7"/>
      <c r="B27" s="8"/>
      <c r="C27" s="8"/>
      <c r="D27" s="15" t="s">
        <v>34</v>
      </c>
      <c r="E27" s="16"/>
      <c r="F27" s="16"/>
      <c r="G27" s="16"/>
      <c r="H27" s="16"/>
      <c r="I27" s="17"/>
      <c r="J27" s="17"/>
      <c r="K27" s="17"/>
      <c r="L27" s="17"/>
      <c r="M27" s="20"/>
      <c r="N27" s="20"/>
      <c r="O27" s="334">
        <f>認定判定!C34+認定判定!C35</f>
        <v>0</v>
      </c>
      <c r="P27" s="334"/>
      <c r="Q27" s="18" t="str">
        <f>認定判定!D9</f>
        <v>円</v>
      </c>
      <c r="R27" s="9"/>
    </row>
    <row r="28" spans="1:18" ht="17.45" customHeight="1" x14ac:dyDescent="0.15">
      <c r="A28" s="7"/>
      <c r="B28" s="8"/>
      <c r="C28" s="8"/>
      <c r="D28" s="15" t="s">
        <v>35</v>
      </c>
      <c r="E28" s="16"/>
      <c r="F28" s="16"/>
      <c r="G28" s="16"/>
      <c r="H28" s="16"/>
      <c r="I28" s="17"/>
      <c r="J28" s="17"/>
      <c r="K28" s="17"/>
      <c r="L28" s="17"/>
      <c r="M28" s="20"/>
      <c r="N28" s="20"/>
      <c r="O28" s="335">
        <f>認定判定!C20+認定判定!C21</f>
        <v>0</v>
      </c>
      <c r="P28" s="335"/>
      <c r="Q28" s="18" t="str">
        <f>認定判定!D9</f>
        <v>円</v>
      </c>
      <c r="R28" s="9"/>
    </row>
    <row r="29" spans="1:18" ht="17.45" customHeight="1" x14ac:dyDescent="0.15">
      <c r="A29" s="7"/>
      <c r="B29" s="8"/>
      <c r="C29" s="8"/>
      <c r="D29" s="8"/>
      <c r="E29" s="8"/>
      <c r="F29" s="8"/>
      <c r="G29" s="8"/>
      <c r="H29" s="8"/>
      <c r="I29" s="12"/>
      <c r="J29" s="12"/>
      <c r="K29" s="12"/>
      <c r="L29" s="12"/>
      <c r="O29" s="21"/>
      <c r="P29" s="21"/>
      <c r="Q29" s="12"/>
      <c r="R29" s="9"/>
    </row>
    <row r="30" spans="1:18" ht="17.45" customHeight="1" x14ac:dyDescent="0.15">
      <c r="A30" s="7"/>
      <c r="B30" s="8" t="s">
        <v>36</v>
      </c>
      <c r="C30" s="8"/>
      <c r="D30" s="8"/>
      <c r="E30" s="8"/>
      <c r="F30" s="8"/>
      <c r="G30" s="8"/>
      <c r="H30" s="8"/>
      <c r="I30" s="8"/>
      <c r="J30" s="8"/>
      <c r="K30" s="8"/>
      <c r="L30" s="8"/>
      <c r="M30" s="8"/>
      <c r="N30" s="8"/>
      <c r="O30" s="8"/>
      <c r="P30" s="8"/>
      <c r="Q30" s="8"/>
      <c r="R30" s="9"/>
    </row>
    <row r="31" spans="1:18" ht="17.45" customHeight="1" x14ac:dyDescent="0.15">
      <c r="A31" s="7"/>
      <c r="B31" s="8"/>
      <c r="C31" s="331"/>
      <c r="D31" s="331"/>
      <c r="E31" s="331"/>
      <c r="F31" s="331"/>
      <c r="G31" s="331"/>
      <c r="H31" s="331"/>
      <c r="I31" s="331"/>
      <c r="J31" s="331"/>
      <c r="K31" s="331"/>
      <c r="L31" s="331"/>
      <c r="M31" s="331"/>
      <c r="N31" s="331"/>
      <c r="O31" s="331"/>
      <c r="P31" s="331"/>
      <c r="Q31" s="331"/>
      <c r="R31" s="9"/>
    </row>
    <row r="32" spans="1:18" ht="17.45" customHeight="1" x14ac:dyDescent="0.15">
      <c r="A32" s="22"/>
      <c r="B32" s="23"/>
      <c r="C32" s="332"/>
      <c r="D32" s="332"/>
      <c r="E32" s="332"/>
      <c r="F32" s="332"/>
      <c r="G32" s="332"/>
      <c r="H32" s="332"/>
      <c r="I32" s="332"/>
      <c r="J32" s="332"/>
      <c r="K32" s="332"/>
      <c r="L32" s="332"/>
      <c r="M32" s="332"/>
      <c r="N32" s="332"/>
      <c r="O32" s="332"/>
      <c r="P32" s="332"/>
      <c r="Q32" s="332"/>
      <c r="R32" s="24"/>
    </row>
    <row r="33" spans="2:17" ht="17.45" customHeight="1" x14ac:dyDescent="0.15">
      <c r="B33" s="3" t="s">
        <v>37</v>
      </c>
    </row>
    <row r="34" spans="2:17" ht="17.45" customHeight="1" x14ac:dyDescent="0.15">
      <c r="B34" s="3" t="s">
        <v>38</v>
      </c>
      <c r="C34" s="20" t="s">
        <v>39</v>
      </c>
      <c r="D34" s="20"/>
      <c r="E34" s="20"/>
      <c r="F34" s="20"/>
      <c r="G34" s="20"/>
      <c r="H34" s="20"/>
      <c r="I34" s="20"/>
      <c r="J34" s="20"/>
      <c r="K34" s="20"/>
      <c r="L34" s="20"/>
      <c r="M34" s="20"/>
      <c r="N34" s="20"/>
      <c r="O34" s="20"/>
      <c r="P34" s="20"/>
      <c r="Q34" s="20"/>
    </row>
    <row r="35" spans="2:17" ht="17.45" customHeight="1" x14ac:dyDescent="0.15">
      <c r="B35" s="3" t="s">
        <v>40</v>
      </c>
      <c r="C35" s="333" t="s">
        <v>41</v>
      </c>
      <c r="D35" s="333"/>
      <c r="E35" s="333"/>
      <c r="F35" s="333"/>
      <c r="G35" s="333"/>
      <c r="H35" s="333"/>
      <c r="I35" s="333"/>
      <c r="J35" s="333"/>
      <c r="K35" s="333"/>
      <c r="L35" s="333"/>
      <c r="M35" s="333"/>
      <c r="N35" s="333"/>
      <c r="O35" s="333"/>
      <c r="P35" s="333"/>
      <c r="Q35" s="333"/>
    </row>
    <row r="36" spans="2:17" ht="17.45" customHeight="1" x14ac:dyDescent="0.15">
      <c r="B36" s="25"/>
      <c r="C36" s="333"/>
      <c r="D36" s="333"/>
      <c r="E36" s="333"/>
      <c r="F36" s="333"/>
      <c r="G36" s="333"/>
      <c r="H36" s="333"/>
      <c r="I36" s="333"/>
      <c r="J36" s="333"/>
      <c r="K36" s="333"/>
      <c r="L36" s="333"/>
      <c r="M36" s="333"/>
      <c r="N36" s="333"/>
      <c r="O36" s="333"/>
      <c r="P36" s="333"/>
      <c r="Q36" s="333"/>
    </row>
    <row r="37" spans="2:17" ht="17.45" customHeight="1" x14ac:dyDescent="0.15">
      <c r="B37" s="25"/>
      <c r="C37" s="25"/>
      <c r="D37" s="25"/>
      <c r="E37" s="25"/>
      <c r="F37" s="25"/>
      <c r="G37" s="25"/>
      <c r="H37" s="25"/>
      <c r="I37" s="25"/>
      <c r="J37" s="25"/>
      <c r="K37" s="25"/>
      <c r="L37" s="25"/>
      <c r="M37" s="25"/>
      <c r="N37" s="25"/>
      <c r="O37" s="25"/>
      <c r="P37" s="25"/>
      <c r="Q37" s="25"/>
    </row>
    <row r="38" spans="2:17" ht="17.45" customHeight="1" x14ac:dyDescent="0.15">
      <c r="C38" s="203" t="str">
        <f>VLOOKUP(認定判定!C5,市町村!A:C,3,FALSE)&amp;""</f>
        <v>番号</v>
      </c>
      <c r="D38" s="203"/>
      <c r="E38" s="203"/>
      <c r="F38" s="203"/>
      <c r="G38" s="203"/>
      <c r="H38" s="203"/>
    </row>
    <row r="39" spans="2:17" ht="17.45" customHeight="1" x14ac:dyDescent="0.15">
      <c r="C39" s="3" t="s">
        <v>42</v>
      </c>
    </row>
    <row r="40" spans="2:17" ht="17.45" customHeight="1" x14ac:dyDescent="0.15">
      <c r="C40" s="3" t="s">
        <v>43</v>
      </c>
    </row>
    <row r="41" spans="2:17" ht="17.45" customHeight="1" x14ac:dyDescent="0.15">
      <c r="G41" s="4"/>
      <c r="H41" s="3" t="str">
        <f>IF(J41&lt;&gt;"","認定者名","")</f>
        <v/>
      </c>
      <c r="J41" s="3" t="str">
        <f>VLOOKUP(認定判定!C5,市町村!A:C,2,FALSE)&amp;""</f>
        <v/>
      </c>
      <c r="K41" s="4"/>
    </row>
    <row r="42" spans="2:17" ht="17.45" customHeight="1" x14ac:dyDescent="0.15"/>
    <row r="43" spans="2:17" ht="17.45" customHeight="1" x14ac:dyDescent="0.15">
      <c r="B43" s="3" t="s">
        <v>44</v>
      </c>
    </row>
    <row r="44" spans="2:17" ht="17.45" customHeight="1" x14ac:dyDescent="0.15"/>
    <row r="45" spans="2:17" ht="17.45" customHeight="1" x14ac:dyDescent="0.15"/>
    <row r="46" spans="2:17" ht="17.45" customHeight="1" x14ac:dyDescent="0.15"/>
  </sheetData>
  <sheetProtection password="EFF8" sheet="1" objects="1" scenarios="1"/>
  <mergeCells count="26">
    <mergeCell ref="C31:Q32"/>
    <mergeCell ref="C35:Q36"/>
    <mergeCell ref="O27:P27"/>
    <mergeCell ref="O28:P28"/>
    <mergeCell ref="O21:P21"/>
    <mergeCell ref="O22:P22"/>
    <mergeCell ref="D25:H25"/>
    <mergeCell ref="I25:J26"/>
    <mergeCell ref="N25:Q25"/>
    <mergeCell ref="D26:H26"/>
    <mergeCell ref="K8:P8"/>
    <mergeCell ref="B10:Q14"/>
    <mergeCell ref="B15:Q15"/>
    <mergeCell ref="L16:P16"/>
    <mergeCell ref="D19:E19"/>
    <mergeCell ref="F19:G20"/>
    <mergeCell ref="N19:Q19"/>
    <mergeCell ref="D20:E20"/>
    <mergeCell ref="C18:J18"/>
    <mergeCell ref="B2:Q2"/>
    <mergeCell ref="L3:P3"/>
    <mergeCell ref="C4:E4"/>
    <mergeCell ref="B5:H7"/>
    <mergeCell ref="K5:P5"/>
    <mergeCell ref="K6:P6"/>
    <mergeCell ref="K7:P7"/>
  </mergeCells>
  <phoneticPr fontId="2"/>
  <conditionalFormatting sqref="B5:H8">
    <cfRule type="cellIs" dxfId="21" priority="3" operator="equal">
      <formula>"利用できません"</formula>
    </cfRule>
  </conditionalFormatting>
  <printOptions horizontalCentered="1"/>
  <pageMargins left="0.31496062992125984" right="0.31496062992125984" top="0.35433070866141736" bottom="0.35433070866141736"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G39"/>
  <sheetViews>
    <sheetView showGridLines="0" view="pageBreakPreview" zoomScale="80" zoomScaleNormal="100" zoomScaleSheetLayoutView="80" workbookViewId="0">
      <selection activeCell="BF32" sqref="BF32"/>
    </sheetView>
  </sheetViews>
  <sheetFormatPr defaultColWidth="2.625" defaultRowHeight="20.100000000000001" customHeight="1" x14ac:dyDescent="0.15"/>
  <sheetData>
    <row r="1" spans="2:32" ht="20.100000000000001" customHeight="1" x14ac:dyDescent="0.15">
      <c r="B1" s="339" t="s">
        <v>390</v>
      </c>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c r="AC1" s="339"/>
      <c r="AD1" s="339"/>
      <c r="AE1" s="339"/>
      <c r="AF1" s="339"/>
    </row>
    <row r="2" spans="2:32" s="65" customFormat="1" ht="20.100000000000001" customHeight="1" x14ac:dyDescent="0.15"/>
    <row r="3" spans="2:32" ht="20.100000000000001" customHeight="1" x14ac:dyDescent="0.15">
      <c r="B3" t="s">
        <v>361</v>
      </c>
    </row>
    <row r="4" spans="2:32" ht="20.100000000000001" customHeight="1" x14ac:dyDescent="0.15">
      <c r="B4" t="str">
        <f>"　・営業実態（営業所在地）が" &amp; 認定判定!C5 &amp; "にあることを下記確認資料にて確認済み。"</f>
        <v>　・営業実態（営業所在地）が　　　にあることを下記確認資料にて確認済み。</v>
      </c>
    </row>
    <row r="5" spans="2:32" ht="20.100000000000001" customHeight="1" x14ac:dyDescent="0.15">
      <c r="B5" s="362" t="s">
        <v>362</v>
      </c>
      <c r="C5" s="362"/>
      <c r="D5" s="362"/>
      <c r="E5" s="362"/>
      <c r="F5" s="362"/>
      <c r="G5" s="362"/>
      <c r="H5" s="362"/>
      <c r="I5" s="362"/>
      <c r="J5" s="362"/>
      <c r="K5" s="362"/>
      <c r="L5" s="362"/>
      <c r="M5" s="362"/>
      <c r="N5" s="362"/>
      <c r="O5" s="362"/>
      <c r="P5" s="362"/>
      <c r="Q5" s="362"/>
      <c r="R5" s="362"/>
      <c r="S5" s="362"/>
      <c r="T5" s="357"/>
      <c r="U5" s="357"/>
      <c r="V5" s="357"/>
      <c r="W5" s="357"/>
      <c r="X5" s="357"/>
      <c r="Y5" s="357"/>
      <c r="Z5" s="357"/>
      <c r="AA5" s="357"/>
      <c r="AB5" s="357"/>
      <c r="AC5" s="357"/>
      <c r="AD5" s="357"/>
      <c r="AE5" s="357"/>
      <c r="AF5" s="65" t="s">
        <v>363</v>
      </c>
    </row>
    <row r="7" spans="2:32" ht="20.100000000000001" customHeight="1" x14ac:dyDescent="0.15">
      <c r="B7" t="s">
        <v>364</v>
      </c>
    </row>
    <row r="8" spans="2:32" ht="20.100000000000001" customHeight="1" x14ac:dyDescent="0.15">
      <c r="B8" s="364" t="str">
        <f>"（表１：最近"&amp;DBCS(認定判定!D8)&amp;"か月（"&amp;IF(認定判定!D8&gt;1,"～","")</f>
        <v>（表１：最近１か月（</v>
      </c>
      <c r="C8" s="364"/>
      <c r="D8" s="364"/>
      <c r="E8" s="364"/>
      <c r="F8" s="364"/>
      <c r="G8" s="364"/>
      <c r="H8" s="364"/>
      <c r="I8" s="361" t="str">
        <f>認定判定!B31</f>
        <v/>
      </c>
      <c r="J8" s="361"/>
      <c r="K8" s="361"/>
      <c r="L8" s="361"/>
      <c r="M8" s="361"/>
      <c r="N8" s="361"/>
      <c r="O8" t="s">
        <v>365</v>
      </c>
    </row>
    <row r="9" spans="2:32" ht="20.100000000000001" customHeight="1" x14ac:dyDescent="0.15">
      <c r="B9" s="349" t="str">
        <f>"企業全体の最近"&amp;DBCS(認定判定!D8)&amp;"か月の売上高"</f>
        <v>企業全体の最近１か月の売上高</v>
      </c>
      <c r="C9" s="350"/>
      <c r="D9" s="350"/>
      <c r="E9" s="350"/>
      <c r="F9" s="350"/>
      <c r="G9" s="350"/>
      <c r="H9" s="350"/>
      <c r="I9" s="350"/>
      <c r="J9" s="350"/>
      <c r="K9" s="350"/>
      <c r="L9" s="350"/>
      <c r="M9" s="350"/>
      <c r="N9" s="350"/>
      <c r="O9" s="350"/>
      <c r="P9" s="350"/>
      <c r="Q9" s="351"/>
      <c r="R9" s="352">
        <f>認定判定!C32</f>
        <v>0</v>
      </c>
      <c r="S9" s="353"/>
      <c r="T9" s="353"/>
      <c r="U9" s="353"/>
      <c r="V9" s="353"/>
      <c r="W9" s="353"/>
      <c r="X9" s="353"/>
      <c r="Y9" s="353"/>
      <c r="Z9" s="353"/>
      <c r="AA9" s="353"/>
      <c r="AB9" s="353"/>
      <c r="AC9" s="353"/>
      <c r="AD9" s="353"/>
      <c r="AE9" s="353"/>
      <c r="AF9" s="160" t="s">
        <v>366</v>
      </c>
    </row>
    <row r="11" spans="2:32" ht="20.100000000000001" customHeight="1" x14ac:dyDescent="0.15">
      <c r="B11" s="364" t="str">
        <f>"（表２：最近"&amp;DBCS(認定判定!D8)&amp;"か月の前年同期（" &amp; IF(認定判定!D8&gt;1,"～","")</f>
        <v>（表２：最近１か月の前年同期（</v>
      </c>
      <c r="C11" s="364"/>
      <c r="D11" s="364"/>
      <c r="E11" s="364"/>
      <c r="F11" s="364"/>
      <c r="G11" s="364"/>
      <c r="H11" s="364"/>
      <c r="I11" s="364"/>
      <c r="J11" s="364"/>
      <c r="K11" s="364"/>
      <c r="L11" s="364"/>
      <c r="M11" s="365" t="str">
        <f>認定判定!B17</f>
        <v/>
      </c>
      <c r="N11" s="365"/>
      <c r="O11" s="365"/>
      <c r="P11" s="365"/>
      <c r="Q11" s="365"/>
      <c r="R11" s="365"/>
      <c r="S11" s="65" t="s">
        <v>367</v>
      </c>
    </row>
    <row r="12" spans="2:32" ht="20.100000000000001" customHeight="1" x14ac:dyDescent="0.15">
      <c r="B12" s="349" t="str">
        <f>"企業全体の最近"&amp;DBCS(認定判定!D8)&amp;"か月の前年同期の売上高"</f>
        <v>企業全体の最近１か月の前年同期の売上高</v>
      </c>
      <c r="C12" s="350"/>
      <c r="D12" s="350"/>
      <c r="E12" s="350"/>
      <c r="F12" s="350"/>
      <c r="G12" s="350"/>
      <c r="H12" s="350"/>
      <c r="I12" s="350"/>
      <c r="J12" s="350"/>
      <c r="K12" s="350"/>
      <c r="L12" s="350"/>
      <c r="M12" s="350"/>
      <c r="N12" s="350"/>
      <c r="O12" s="350"/>
      <c r="P12" s="350"/>
      <c r="Q12" s="351"/>
      <c r="R12" s="352">
        <f>認定判定!C18</f>
        <v>0</v>
      </c>
      <c r="S12" s="353"/>
      <c r="T12" s="353"/>
      <c r="U12" s="353"/>
      <c r="V12" s="353"/>
      <c r="W12" s="353"/>
      <c r="X12" s="353"/>
      <c r="Y12" s="353"/>
      <c r="Z12" s="353"/>
      <c r="AA12" s="353"/>
      <c r="AB12" s="353"/>
      <c r="AC12" s="353"/>
      <c r="AD12" s="353"/>
      <c r="AE12" s="353"/>
      <c r="AF12" s="160" t="s">
        <v>366</v>
      </c>
    </row>
    <row r="14" spans="2:32" ht="20.100000000000001" customHeight="1" x14ac:dyDescent="0.15">
      <c r="B14" t="str">
        <f>"（最近"&amp;DBCS(認定判定!D8)&amp;"か月の企業全体の売上高の減少率）"</f>
        <v>（最近１か月の企業全体の売上高の減少率）</v>
      </c>
    </row>
    <row r="16" spans="2:32" ht="20.100000000000001" customHeight="1" x14ac:dyDescent="0.15">
      <c r="B16" s="161" t="s">
        <v>368</v>
      </c>
      <c r="C16" s="161"/>
      <c r="D16" s="342">
        <f>R12</f>
        <v>0</v>
      </c>
      <c r="E16" s="342"/>
      <c r="F16" s="342"/>
      <c r="G16" s="342"/>
      <c r="H16" s="342"/>
      <c r="I16" s="342"/>
      <c r="J16" s="161" t="s">
        <v>366</v>
      </c>
      <c r="K16" s="363" t="s">
        <v>370</v>
      </c>
      <c r="L16" s="363"/>
      <c r="M16" s="161" t="s">
        <v>371</v>
      </c>
      <c r="N16" s="161"/>
      <c r="O16" s="342">
        <f>R9</f>
        <v>0</v>
      </c>
      <c r="P16" s="342"/>
      <c r="Q16" s="342"/>
      <c r="R16" s="342"/>
      <c r="S16" s="342"/>
      <c r="T16" s="342"/>
      <c r="U16" s="161" t="s">
        <v>366</v>
      </c>
      <c r="V16" s="339" t="s">
        <v>372</v>
      </c>
      <c r="W16" s="339"/>
      <c r="X16" s="339"/>
      <c r="Y16" s="339"/>
      <c r="Z16" s="355">
        <f>認定判定!C41</f>
        <v>0</v>
      </c>
      <c r="AA16" s="355"/>
      <c r="AB16" s="355"/>
      <c r="AC16" s="355"/>
      <c r="AD16" s="355"/>
      <c r="AE16" s="339" t="s">
        <v>369</v>
      </c>
      <c r="AF16" s="339"/>
    </row>
    <row r="17" spans="2:33" ht="20.100000000000001" customHeight="1" x14ac:dyDescent="0.15">
      <c r="G17" s="65" t="s">
        <v>368</v>
      </c>
      <c r="H17" s="65"/>
      <c r="I17" s="354">
        <f>R12</f>
        <v>0</v>
      </c>
      <c r="J17" s="354"/>
      <c r="K17" s="354"/>
      <c r="L17" s="354"/>
      <c r="M17" s="354"/>
      <c r="N17" s="354"/>
      <c r="O17" s="65" t="s">
        <v>366</v>
      </c>
      <c r="V17" s="339"/>
      <c r="W17" s="339"/>
      <c r="X17" s="339"/>
      <c r="Y17" s="339"/>
      <c r="Z17" s="355"/>
      <c r="AA17" s="355"/>
      <c r="AB17" s="355"/>
      <c r="AC17" s="355"/>
      <c r="AD17" s="355"/>
      <c r="AE17" s="339"/>
      <c r="AF17" s="339"/>
    </row>
    <row r="18" spans="2:33" ht="20.100000000000001" customHeight="1" x14ac:dyDescent="0.15">
      <c r="Y18" t="s">
        <v>373</v>
      </c>
    </row>
    <row r="20" spans="2:33" ht="20.100000000000001" customHeight="1" x14ac:dyDescent="0.15">
      <c r="B20" s="65" t="s">
        <v>374</v>
      </c>
      <c r="C20" s="65"/>
      <c r="D20" s="65"/>
      <c r="E20" s="65"/>
      <c r="F20" s="65"/>
      <c r="G20" s="65"/>
      <c r="H20" s="65"/>
      <c r="I20" s="65"/>
      <c r="J20" s="65"/>
      <c r="K20" s="65"/>
      <c r="L20" s="361" t="str">
        <f>認定判定!B34</f>
        <v/>
      </c>
      <c r="M20" s="361"/>
      <c r="N20" s="361"/>
      <c r="O20" s="361"/>
      <c r="P20" s="361"/>
      <c r="Q20" s="361"/>
      <c r="R20" s="65" t="s">
        <v>375</v>
      </c>
      <c r="S20" s="361" t="str">
        <f>認定判定!B35</f>
        <v/>
      </c>
      <c r="T20" s="361"/>
      <c r="U20" s="361"/>
      <c r="V20" s="361"/>
      <c r="W20" s="361"/>
      <c r="X20" s="361"/>
      <c r="Y20" s="65" t="s">
        <v>376</v>
      </c>
      <c r="Z20" s="65"/>
      <c r="AA20" s="65"/>
      <c r="AB20" s="65"/>
      <c r="AC20" s="65"/>
      <c r="AD20" s="65"/>
      <c r="AE20" s="65"/>
      <c r="AF20" s="65"/>
    </row>
    <row r="21" spans="2:33" ht="20.100000000000001" customHeight="1" x14ac:dyDescent="0.15">
      <c r="B21" s="349" t="s">
        <v>377</v>
      </c>
      <c r="C21" s="350"/>
      <c r="D21" s="350"/>
      <c r="E21" s="350"/>
      <c r="F21" s="350"/>
      <c r="G21" s="350"/>
      <c r="H21" s="350"/>
      <c r="I21" s="350"/>
      <c r="J21" s="350"/>
      <c r="K21" s="350"/>
      <c r="L21" s="350"/>
      <c r="M21" s="350"/>
      <c r="N21" s="350"/>
      <c r="O21" s="350"/>
      <c r="P21" s="350"/>
      <c r="Q21" s="351"/>
      <c r="R21" s="352">
        <f>SUM(認定判定!C34:C35)</f>
        <v>0</v>
      </c>
      <c r="S21" s="353"/>
      <c r="T21" s="353"/>
      <c r="U21" s="353"/>
      <c r="V21" s="353"/>
      <c r="W21" s="353"/>
      <c r="X21" s="353"/>
      <c r="Y21" s="353"/>
      <c r="Z21" s="353"/>
      <c r="AA21" s="353"/>
      <c r="AB21" s="353"/>
      <c r="AC21" s="353"/>
      <c r="AD21" s="353"/>
      <c r="AE21" s="353"/>
      <c r="AF21" s="160" t="s">
        <v>366</v>
      </c>
    </row>
    <row r="23" spans="2:33" ht="20.100000000000001" customHeight="1" x14ac:dyDescent="0.15">
      <c r="B23" s="65" t="s">
        <v>378</v>
      </c>
      <c r="C23" s="65"/>
      <c r="D23" s="65"/>
      <c r="E23" s="65"/>
      <c r="F23" s="65"/>
      <c r="G23" s="65"/>
      <c r="H23" s="65"/>
      <c r="I23" s="65"/>
      <c r="J23" s="65"/>
      <c r="K23" s="65"/>
      <c r="L23" s="164"/>
      <c r="M23" s="164"/>
      <c r="N23" s="164"/>
      <c r="O23" s="164"/>
      <c r="P23" s="164"/>
      <c r="Q23" s="338" t="str">
        <f>認定判定!B20</f>
        <v/>
      </c>
      <c r="R23" s="338"/>
      <c r="S23" s="338"/>
      <c r="T23" s="338"/>
      <c r="U23" s="338"/>
      <c r="V23" s="338"/>
      <c r="W23" s="164" t="s">
        <v>375</v>
      </c>
      <c r="X23" s="338" t="str">
        <f>認定判定!B21</f>
        <v/>
      </c>
      <c r="Y23" s="338"/>
      <c r="Z23" s="338"/>
      <c r="AA23" s="338"/>
      <c r="AB23" s="338"/>
      <c r="AC23" s="338"/>
      <c r="AD23" s="165" t="s">
        <v>379</v>
      </c>
      <c r="AE23" s="165"/>
      <c r="AF23" s="65"/>
    </row>
    <row r="24" spans="2:33" s="65" customFormat="1" ht="20.100000000000001" customHeight="1" x14ac:dyDescent="0.15">
      <c r="B24" s="163" t="s">
        <v>380</v>
      </c>
      <c r="L24" s="162"/>
      <c r="M24" s="162"/>
      <c r="N24" s="162"/>
      <c r="O24" s="162"/>
      <c r="P24" s="162"/>
      <c r="Q24" s="1"/>
      <c r="R24" s="1"/>
      <c r="S24" s="1"/>
      <c r="T24" s="1"/>
      <c r="U24" s="1"/>
      <c r="V24" s="1"/>
      <c r="W24" s="162"/>
      <c r="X24" s="1"/>
      <c r="Y24" s="1"/>
      <c r="Z24" s="1"/>
      <c r="AA24" s="1"/>
      <c r="AB24" s="1"/>
      <c r="AC24" s="1"/>
    </row>
    <row r="25" spans="2:33" ht="20.100000000000001" customHeight="1" x14ac:dyDescent="0.15">
      <c r="B25" s="349" t="s">
        <v>381</v>
      </c>
      <c r="C25" s="350"/>
      <c r="D25" s="350"/>
      <c r="E25" s="350"/>
      <c r="F25" s="350"/>
      <c r="G25" s="350"/>
      <c r="H25" s="350"/>
      <c r="I25" s="350"/>
      <c r="J25" s="350"/>
      <c r="K25" s="350"/>
      <c r="L25" s="350"/>
      <c r="M25" s="350"/>
      <c r="N25" s="350"/>
      <c r="O25" s="350"/>
      <c r="P25" s="350"/>
      <c r="Q25" s="351"/>
      <c r="R25" s="352">
        <f>SUM(認定判定!C20:C21)</f>
        <v>0</v>
      </c>
      <c r="S25" s="353"/>
      <c r="T25" s="353"/>
      <c r="U25" s="353"/>
      <c r="V25" s="353"/>
      <c r="W25" s="353"/>
      <c r="X25" s="353"/>
      <c r="Y25" s="353"/>
      <c r="Z25" s="353"/>
      <c r="AA25" s="353"/>
      <c r="AB25" s="353"/>
      <c r="AC25" s="353"/>
      <c r="AD25" s="353"/>
      <c r="AE25" s="353"/>
      <c r="AF25" s="160" t="s">
        <v>366</v>
      </c>
    </row>
    <row r="27" spans="2:33" ht="20.100000000000001" customHeight="1" x14ac:dyDescent="0.15">
      <c r="B27" s="65" t="str">
        <f>"（最近"&amp;DBCS(認定判定!D8+2)&amp;"か月の企業全体の売上高の実績見込み）"</f>
        <v>（最近３か月の企業全体の売上高の実績見込み）</v>
      </c>
    </row>
    <row r="29" spans="2:33" s="74" customFormat="1" ht="20.100000000000001" customHeight="1" x14ac:dyDescent="0.15">
      <c r="B29" s="167" t="s">
        <v>383</v>
      </c>
      <c r="C29" s="167"/>
      <c r="D29" s="359">
        <f>R12</f>
        <v>0</v>
      </c>
      <c r="E29" s="359"/>
      <c r="F29" s="359"/>
      <c r="G29" s="167" t="s">
        <v>384</v>
      </c>
      <c r="H29" s="167"/>
      <c r="I29" s="167"/>
      <c r="J29" s="359">
        <f>R25</f>
        <v>0</v>
      </c>
      <c r="K29" s="359"/>
      <c r="L29" s="359"/>
      <c r="M29" s="166" t="s">
        <v>385</v>
      </c>
      <c r="N29" s="166"/>
      <c r="O29" s="166"/>
      <c r="P29" s="359">
        <f>R9</f>
        <v>0</v>
      </c>
      <c r="Q29" s="359"/>
      <c r="R29" s="359"/>
      <c r="S29" s="167" t="s">
        <v>386</v>
      </c>
      <c r="T29" s="167"/>
      <c r="U29" s="167"/>
      <c r="V29" s="359">
        <f>R21</f>
        <v>0</v>
      </c>
      <c r="W29" s="359"/>
      <c r="X29" s="359"/>
      <c r="Y29" s="167" t="s">
        <v>387</v>
      </c>
      <c r="Z29" s="358" t="s">
        <v>388</v>
      </c>
      <c r="AA29" s="358"/>
      <c r="AB29" s="358"/>
      <c r="AC29" s="355">
        <f>認定判定!C46</f>
        <v>0</v>
      </c>
      <c r="AD29" s="355"/>
      <c r="AE29" s="355"/>
      <c r="AF29" s="358" t="s">
        <v>369</v>
      </c>
      <c r="AG29" s="358"/>
    </row>
    <row r="30" spans="2:33" s="74" customFormat="1" ht="20.100000000000001" customHeight="1" x14ac:dyDescent="0.15">
      <c r="I30" s="168" t="s">
        <v>389</v>
      </c>
      <c r="J30" s="168"/>
      <c r="K30" s="360">
        <f>R12</f>
        <v>0</v>
      </c>
      <c r="L30" s="360"/>
      <c r="M30" s="360"/>
      <c r="N30" s="168" t="s">
        <v>384</v>
      </c>
      <c r="O30" s="168"/>
      <c r="P30" s="168"/>
      <c r="Q30" s="360">
        <f>R25</f>
        <v>0</v>
      </c>
      <c r="R30" s="360"/>
      <c r="S30" s="360"/>
      <c r="T30" s="168" t="s">
        <v>366</v>
      </c>
      <c r="Z30" s="358"/>
      <c r="AA30" s="358"/>
      <c r="AB30" s="358"/>
      <c r="AC30" s="355"/>
      <c r="AD30" s="355"/>
      <c r="AE30" s="355"/>
      <c r="AF30" s="358"/>
      <c r="AG30" s="358"/>
    </row>
    <row r="31" spans="2:33" ht="20.100000000000001" customHeight="1" x14ac:dyDescent="0.15">
      <c r="Y31" s="65" t="s">
        <v>373</v>
      </c>
    </row>
    <row r="33" spans="2:32" ht="20.100000000000001" customHeight="1" x14ac:dyDescent="0.15">
      <c r="B33" s="343" t="s">
        <v>391</v>
      </c>
      <c r="C33" s="344"/>
      <c r="D33" s="344"/>
      <c r="E33" s="344"/>
      <c r="F33" s="344"/>
      <c r="G33" s="344"/>
      <c r="H33" s="344"/>
      <c r="I33" s="344"/>
      <c r="J33" s="344"/>
      <c r="K33" s="344"/>
      <c r="L33" s="344"/>
      <c r="M33" s="344"/>
      <c r="N33" s="344"/>
      <c r="O33" s="344"/>
      <c r="P33" s="345"/>
      <c r="Q33" s="169"/>
      <c r="R33" s="343" t="s">
        <v>398</v>
      </c>
      <c r="S33" s="344"/>
      <c r="T33" s="344"/>
      <c r="U33" s="344"/>
      <c r="V33" s="344"/>
      <c r="W33" s="344"/>
      <c r="X33" s="344"/>
      <c r="Y33" s="344"/>
      <c r="Z33" s="344"/>
      <c r="AA33" s="344"/>
      <c r="AB33" s="344"/>
      <c r="AC33" s="344"/>
      <c r="AD33" s="344"/>
      <c r="AE33" s="344"/>
      <c r="AF33" s="345"/>
    </row>
    <row r="34" spans="2:32" ht="20.100000000000001" customHeight="1" x14ac:dyDescent="0.15">
      <c r="B34" s="346" t="s">
        <v>392</v>
      </c>
      <c r="C34" s="347"/>
      <c r="D34" s="347"/>
      <c r="E34" s="347"/>
      <c r="F34" s="347"/>
      <c r="G34" s="347"/>
      <c r="H34" s="347"/>
      <c r="I34" s="347"/>
      <c r="J34" s="347"/>
      <c r="K34" s="347"/>
      <c r="L34" s="347"/>
      <c r="M34" s="347"/>
      <c r="N34" s="347"/>
      <c r="O34" s="347"/>
      <c r="P34" s="348"/>
      <c r="Q34" s="169"/>
      <c r="R34" s="341"/>
      <c r="S34" s="340"/>
      <c r="T34" s="340"/>
      <c r="U34" s="340"/>
      <c r="V34" s="174" t="s">
        <v>393</v>
      </c>
      <c r="W34" s="340"/>
      <c r="X34" s="340"/>
      <c r="Y34" s="174" t="s">
        <v>394</v>
      </c>
      <c r="Z34" s="340"/>
      <c r="AA34" s="340"/>
      <c r="AB34" s="174" t="s">
        <v>395</v>
      </c>
      <c r="AC34" s="174"/>
      <c r="AD34" s="174"/>
      <c r="AE34" s="174"/>
      <c r="AF34" s="175"/>
    </row>
    <row r="35" spans="2:32" ht="20.100000000000001" customHeight="1" x14ac:dyDescent="0.15">
      <c r="B35" s="341"/>
      <c r="C35" s="340"/>
      <c r="D35" s="340"/>
      <c r="E35" s="340"/>
      <c r="F35" s="171" t="s">
        <v>393</v>
      </c>
      <c r="G35" s="340"/>
      <c r="H35" s="340"/>
      <c r="I35" s="171" t="s">
        <v>394</v>
      </c>
      <c r="J35" s="340"/>
      <c r="K35" s="340"/>
      <c r="L35" s="171" t="s">
        <v>395</v>
      </c>
      <c r="M35" s="171"/>
      <c r="N35" s="171"/>
      <c r="O35" s="171"/>
      <c r="P35" s="172"/>
      <c r="Q35" s="169"/>
      <c r="R35" s="176" t="s">
        <v>399</v>
      </c>
      <c r="S35" s="174"/>
      <c r="T35" s="174"/>
      <c r="U35" s="174"/>
      <c r="V35" s="174"/>
      <c r="W35" s="174"/>
      <c r="X35" s="174"/>
      <c r="Y35" s="174"/>
      <c r="Z35" s="174"/>
      <c r="AA35" s="174"/>
      <c r="AB35" s="174"/>
      <c r="AC35" s="174"/>
      <c r="AD35" s="174"/>
      <c r="AE35" s="174"/>
      <c r="AF35" s="175"/>
    </row>
    <row r="36" spans="2:32" ht="20.100000000000001" customHeight="1" x14ac:dyDescent="0.15">
      <c r="B36" s="170" t="s">
        <v>396</v>
      </c>
      <c r="C36" s="171"/>
      <c r="D36" s="171"/>
      <c r="E36" s="171"/>
      <c r="F36" s="171"/>
      <c r="G36" s="171"/>
      <c r="H36" s="171"/>
      <c r="I36" s="171"/>
      <c r="J36" s="171"/>
      <c r="K36" s="171"/>
      <c r="L36" s="171"/>
      <c r="M36" s="171"/>
      <c r="N36" s="171"/>
      <c r="O36" s="171"/>
      <c r="P36" s="172"/>
      <c r="Q36" s="169"/>
      <c r="R36" s="180"/>
      <c r="S36" s="340"/>
      <c r="T36" s="340"/>
      <c r="U36" s="340"/>
      <c r="V36" s="340"/>
      <c r="W36" s="340"/>
      <c r="X36" s="340"/>
      <c r="Y36" s="340"/>
      <c r="Z36" s="340"/>
      <c r="AA36" s="340"/>
      <c r="AB36" s="340"/>
      <c r="AC36" s="340"/>
      <c r="AD36" s="340"/>
      <c r="AE36" s="181"/>
      <c r="AF36" s="175"/>
    </row>
    <row r="37" spans="2:32" ht="20.100000000000001" customHeight="1" x14ac:dyDescent="0.15">
      <c r="B37" s="180"/>
      <c r="C37" s="340"/>
      <c r="D37" s="340"/>
      <c r="E37" s="340"/>
      <c r="F37" s="340"/>
      <c r="G37" s="340"/>
      <c r="H37" s="340"/>
      <c r="I37" s="340"/>
      <c r="J37" s="340"/>
      <c r="K37" s="340"/>
      <c r="L37" s="340"/>
      <c r="M37" s="340"/>
      <c r="N37" s="340"/>
      <c r="O37" s="181"/>
      <c r="P37" s="172"/>
      <c r="Q37" s="169"/>
      <c r="R37" s="180"/>
      <c r="S37" s="340"/>
      <c r="T37" s="340"/>
      <c r="U37" s="340"/>
      <c r="V37" s="340"/>
      <c r="W37" s="340"/>
      <c r="X37" s="340"/>
      <c r="Y37" s="340"/>
      <c r="Z37" s="340"/>
      <c r="AA37" s="340"/>
      <c r="AB37" s="340"/>
      <c r="AC37" s="340"/>
      <c r="AD37" s="340"/>
      <c r="AE37" s="181"/>
      <c r="AF37" s="175"/>
    </row>
    <row r="38" spans="2:32" ht="20.100000000000001" customHeight="1" x14ac:dyDescent="0.15">
      <c r="B38" s="180"/>
      <c r="C38" s="340"/>
      <c r="D38" s="340"/>
      <c r="E38" s="340"/>
      <c r="F38" s="340"/>
      <c r="G38" s="340"/>
      <c r="H38" s="340"/>
      <c r="I38" s="340"/>
      <c r="J38" s="340"/>
      <c r="K38" s="340"/>
      <c r="L38" s="340"/>
      <c r="M38" s="340"/>
      <c r="N38" s="340"/>
      <c r="O38" s="181"/>
      <c r="P38" s="172"/>
      <c r="Q38" s="169"/>
      <c r="R38" s="180"/>
      <c r="S38" s="340"/>
      <c r="T38" s="340"/>
      <c r="U38" s="340"/>
      <c r="V38" s="340"/>
      <c r="W38" s="340"/>
      <c r="X38" s="340"/>
      <c r="Y38" s="340"/>
      <c r="Z38" s="340"/>
      <c r="AA38" s="340"/>
      <c r="AB38" s="340"/>
      <c r="AC38" s="340"/>
      <c r="AD38" s="340"/>
      <c r="AE38" s="181" t="s">
        <v>397</v>
      </c>
      <c r="AF38" s="175"/>
    </row>
    <row r="39" spans="2:32" ht="20.100000000000001" customHeight="1" x14ac:dyDescent="0.15">
      <c r="B39" s="182"/>
      <c r="C39" s="356"/>
      <c r="D39" s="356"/>
      <c r="E39" s="356"/>
      <c r="F39" s="356"/>
      <c r="G39" s="356"/>
      <c r="H39" s="356"/>
      <c r="I39" s="356"/>
      <c r="J39" s="356"/>
      <c r="K39" s="356"/>
      <c r="L39" s="356"/>
      <c r="M39" s="356"/>
      <c r="N39" s="356"/>
      <c r="O39" s="183" t="s">
        <v>397</v>
      </c>
      <c r="P39" s="173"/>
      <c r="Q39" s="169"/>
      <c r="R39" s="177"/>
      <c r="S39" s="178"/>
      <c r="T39" s="178"/>
      <c r="U39" s="178"/>
      <c r="V39" s="178"/>
      <c r="W39" s="178"/>
      <c r="X39" s="178"/>
      <c r="Y39" s="178"/>
      <c r="Z39" s="178"/>
      <c r="AA39" s="178"/>
      <c r="AB39" s="178"/>
      <c r="AC39" s="178"/>
      <c r="AD39" s="178"/>
      <c r="AE39" s="178"/>
      <c r="AF39" s="179"/>
    </row>
  </sheetData>
  <sheetProtection password="EFF8" sheet="1" objects="1" scenarios="1"/>
  <mergeCells count="46">
    <mergeCell ref="B5:S5"/>
    <mergeCell ref="I8:N8"/>
    <mergeCell ref="R9:AE9"/>
    <mergeCell ref="D16:I16"/>
    <mergeCell ref="K16:L16"/>
    <mergeCell ref="R12:AE12"/>
    <mergeCell ref="B8:H8"/>
    <mergeCell ref="B11:L11"/>
    <mergeCell ref="M11:R11"/>
    <mergeCell ref="B1:AF1"/>
    <mergeCell ref="T5:AE5"/>
    <mergeCell ref="B9:Q9"/>
    <mergeCell ref="AC29:AE30"/>
    <mergeCell ref="AF29:AG30"/>
    <mergeCell ref="D29:F29"/>
    <mergeCell ref="J29:L29"/>
    <mergeCell ref="P29:R29"/>
    <mergeCell ref="V29:X29"/>
    <mergeCell ref="K30:M30"/>
    <mergeCell ref="Q30:S30"/>
    <mergeCell ref="Z29:AB30"/>
    <mergeCell ref="L20:Q20"/>
    <mergeCell ref="S20:X20"/>
    <mergeCell ref="Q23:V23"/>
    <mergeCell ref="B12:Q12"/>
    <mergeCell ref="C37:N39"/>
    <mergeCell ref="S36:AD38"/>
    <mergeCell ref="B35:E35"/>
    <mergeCell ref="G35:H35"/>
    <mergeCell ref="J35:K35"/>
    <mergeCell ref="X23:AC23"/>
    <mergeCell ref="AE16:AF17"/>
    <mergeCell ref="W34:X34"/>
    <mergeCell ref="Z34:AA34"/>
    <mergeCell ref="R34:U34"/>
    <mergeCell ref="O16:T16"/>
    <mergeCell ref="B33:P33"/>
    <mergeCell ref="B34:P34"/>
    <mergeCell ref="R33:AF33"/>
    <mergeCell ref="B25:Q25"/>
    <mergeCell ref="B21:Q21"/>
    <mergeCell ref="R25:AE25"/>
    <mergeCell ref="R21:AE21"/>
    <mergeCell ref="I17:N17"/>
    <mergeCell ref="V16:Y17"/>
    <mergeCell ref="Z16:AD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修正履歴</vt:lpstr>
      <vt:lpstr>説明書</vt:lpstr>
      <vt:lpstr>認定判定</vt:lpstr>
      <vt:lpstr>Gyosyu</vt:lpstr>
      <vt:lpstr>GyosyuKbn</vt:lpstr>
      <vt:lpstr>5号業種リスト</vt:lpstr>
      <vt:lpstr>市町村</vt:lpstr>
      <vt:lpstr>SN4号4-①</vt:lpstr>
      <vt:lpstr>認定要件確認書SN4</vt:lpstr>
      <vt:lpstr>SN4号4-②</vt:lpstr>
      <vt:lpstr>SN4号4-③</vt:lpstr>
      <vt:lpstr>SN4号4-④</vt:lpstr>
      <vt:lpstr>SN5号-（イ)-①</vt:lpstr>
      <vt:lpstr>認定要件確認書SN5</vt:lpstr>
      <vt:lpstr>SN5号-（イ)-②a</vt:lpstr>
      <vt:lpstr>SN5号-（イ)-④</vt:lpstr>
      <vt:lpstr>SN5号-（イ)-⑤a</vt:lpstr>
      <vt:lpstr>SN5号-（イ)-⑦</vt:lpstr>
      <vt:lpstr>SN5号-（イ)-⑩a</vt:lpstr>
      <vt:lpstr>SN5号-（イ)-⑧</vt:lpstr>
      <vt:lpstr>SN5号-（イ)-⑪a</vt:lpstr>
      <vt:lpstr>SN5号-（イ)-⑨</vt:lpstr>
      <vt:lpstr>SN5号-（イ)-⑫a</vt:lpstr>
      <vt:lpstr>危機-①</vt:lpstr>
      <vt:lpstr>認定要件確認書危機関連</vt:lpstr>
      <vt:lpstr>危機-②</vt:lpstr>
      <vt:lpstr>危機-③</vt:lpstr>
      <vt:lpstr>危機-④</vt:lpstr>
      <vt:lpstr>'5号業種リスト'!Print_Area</vt:lpstr>
      <vt:lpstr>'SN4号4-①'!Print_Area</vt:lpstr>
      <vt:lpstr>'SN4号4-②'!Print_Area</vt:lpstr>
      <vt:lpstr>'SN4号4-③'!Print_Area</vt:lpstr>
      <vt:lpstr>'SN4号4-④'!Print_Area</vt:lpstr>
      <vt:lpstr>'SN5号-（イ)-①'!Print_Area</vt:lpstr>
      <vt:lpstr>'SN5号-（イ)-②a'!Print_Area</vt:lpstr>
      <vt:lpstr>'SN5号-（イ)-④'!Print_Area</vt:lpstr>
      <vt:lpstr>'SN5号-（イ)-⑤a'!Print_Area</vt:lpstr>
      <vt:lpstr>'SN5号-（イ)-⑦'!Print_Area</vt:lpstr>
      <vt:lpstr>'SN5号-（イ)-⑧'!Print_Area</vt:lpstr>
      <vt:lpstr>'SN5号-（イ)-⑨'!Print_Area</vt:lpstr>
      <vt:lpstr>'SN5号-（イ)-⑩a'!Print_Area</vt:lpstr>
      <vt:lpstr>'SN5号-（イ)-⑪a'!Print_Area</vt:lpstr>
      <vt:lpstr>'SN5号-（イ)-⑫a'!Print_Area</vt:lpstr>
      <vt:lpstr>'危機-①'!Print_Area</vt:lpstr>
      <vt:lpstr>'危機-②'!Print_Area</vt:lpstr>
      <vt:lpstr>'危機-③'!Print_Area</vt:lpstr>
      <vt:lpstr>'危機-④'!Print_Area</vt:lpstr>
      <vt:lpstr>認定判定!Print_Area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Administrator</cp:lastModifiedBy>
  <cp:lastPrinted>2020-12-15T02:54:36Z</cp:lastPrinted>
  <dcterms:created xsi:type="dcterms:W3CDTF">2020-04-21T10:10:06Z</dcterms:created>
  <dcterms:modified xsi:type="dcterms:W3CDTF">2022-01-31T01:37:01Z</dcterms:modified>
</cp:coreProperties>
</file>